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5BF5ADC2-5BB4-46A1-B0B7-A4C279BA416E}" xr6:coauthVersionLast="47" xr6:coauthVersionMax="47" xr10:uidLastSave="{00000000-0000-0000-0000-000000000000}"/>
  <bookViews>
    <workbookView xWindow="-120" yWindow="-120" windowWidth="29040" windowHeight="15840" tabRatio="923" xr2:uid="{62E26483-DA83-4026-9256-3CB505E134F3}"/>
  </bookViews>
  <sheets>
    <sheet name="Cotizador" sheetId="1" r:id="rId1"/>
    <sheet name="PDF" sheetId="11" r:id="rId2"/>
    <sheet name="Guía" sheetId="21" r:id="rId3"/>
    <sheet name="ConfirmacionCERT" sheetId="12" r:id="rId4"/>
    <sheet name="Recibos" sheetId="13" r:id="rId5"/>
    <sheet name="Contab" sheetId="18" r:id="rId6"/>
    <sheet name="Liqu" sheetId="19" r:id="rId7"/>
    <sheet name="Solici" sheetId="14" r:id="rId8"/>
    <sheet name="Drive ventas" sheetId="20" r:id="rId9"/>
    <sheet name="Drive Despachos" sheetId="15" r:id="rId10"/>
    <sheet name="todo" sheetId="24" r:id="rId11"/>
    <sheet name="." sheetId="26" r:id="rId12"/>
  </sheets>
  <externalReferences>
    <externalReference r:id="rId13"/>
  </externalReferences>
  <definedNames>
    <definedName name="_xlnm._FilterDatabase" localSheetId="11" hidden="1">'.'!$D$6:$I$6</definedName>
    <definedName name="_xlnm._FilterDatabase" localSheetId="0" hidden="1">Cotizador!$A$30:$F$72</definedName>
    <definedName name="_xlnm._FilterDatabase" localSheetId="10" hidden="1">todo!$A$2:$V$2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1" l="1"/>
  <c r="R44" i="1"/>
  <c r="L46" i="1"/>
  <c r="M46" i="1"/>
  <c r="C29" i="11" l="1"/>
  <c r="C30" i="11"/>
  <c r="C31" i="11"/>
  <c r="C28" i="11"/>
  <c r="A29" i="11"/>
  <c r="A30" i="11"/>
  <c r="A31" i="11"/>
  <c r="A28" i="11"/>
  <c r="H78" i="24" l="1"/>
  <c r="G78" i="24"/>
  <c r="I78" i="24" s="1"/>
  <c r="F78" i="24"/>
  <c r="F77" i="24"/>
  <c r="I77" i="24"/>
  <c r="E15" i="26"/>
  <c r="F15" i="26"/>
  <c r="E16" i="26"/>
  <c r="F16" i="26"/>
  <c r="E17" i="26"/>
  <c r="F17" i="26"/>
  <c r="E18" i="26"/>
  <c r="F18" i="26"/>
  <c r="E19" i="26"/>
  <c r="F19" i="26"/>
  <c r="E20" i="26"/>
  <c r="F20" i="26"/>
  <c r="F21" i="26"/>
  <c r="E22" i="26"/>
  <c r="F22" i="26"/>
  <c r="E23" i="26"/>
  <c r="F23" i="26"/>
  <c r="E24" i="26"/>
  <c r="F24" i="26"/>
  <c r="E25" i="26"/>
  <c r="F25" i="26"/>
  <c r="E26" i="26"/>
  <c r="F26" i="26"/>
  <c r="E27" i="26"/>
  <c r="F27" i="26"/>
  <c r="E28" i="26"/>
  <c r="F28" i="26"/>
  <c r="E29" i="26"/>
  <c r="F29" i="26"/>
  <c r="E30" i="26"/>
  <c r="F30" i="26"/>
  <c r="E31" i="26"/>
  <c r="F31" i="26"/>
  <c r="F8" i="26"/>
  <c r="E32" i="26"/>
  <c r="F32" i="26"/>
  <c r="E33" i="26"/>
  <c r="F33" i="26"/>
  <c r="E34" i="26"/>
  <c r="F34" i="26"/>
  <c r="F35" i="26"/>
  <c r="F9" i="26"/>
  <c r="E36" i="26"/>
  <c r="F36" i="26"/>
  <c r="E37" i="26"/>
  <c r="F37" i="26"/>
  <c r="E38" i="26"/>
  <c r="F38" i="26"/>
  <c r="E39" i="26"/>
  <c r="F39" i="26"/>
  <c r="E40" i="26"/>
  <c r="F40" i="26"/>
  <c r="E41" i="26"/>
  <c r="F41" i="26"/>
  <c r="E42" i="26"/>
  <c r="F42" i="26"/>
  <c r="E43" i="26"/>
  <c r="F43" i="26"/>
  <c r="F10" i="26"/>
  <c r="E44" i="26"/>
  <c r="F44" i="26"/>
  <c r="E45" i="26"/>
  <c r="F45" i="26"/>
  <c r="F12" i="26"/>
  <c r="E46" i="26"/>
  <c r="F46" i="26"/>
  <c r="E47" i="26"/>
  <c r="F47" i="26"/>
  <c r="F11" i="26"/>
  <c r="F14" i="26"/>
  <c r="E14" i="26"/>
  <c r="F13" i="26"/>
  <c r="E13" i="26"/>
  <c r="BN18" i="24"/>
  <c r="BO18" i="24"/>
  <c r="BN22" i="24"/>
  <c r="BO22" i="24"/>
  <c r="BN26" i="24"/>
  <c r="BO26" i="24"/>
  <c r="BN30" i="24"/>
  <c r="BO30" i="24"/>
  <c r="BN34" i="24"/>
  <c r="BO34" i="24"/>
  <c r="BO38" i="24"/>
  <c r="BN42" i="24"/>
  <c r="BO42" i="24"/>
  <c r="BO7" i="24"/>
  <c r="BO11" i="24"/>
  <c r="AF1" i="24"/>
  <c r="AF3" i="24" s="1"/>
  <c r="AF36" i="24" s="1"/>
  <c r="BB2" i="24"/>
  <c r="Y43" i="24"/>
  <c r="AH43" i="24" s="1"/>
  <c r="AQ43" i="24" s="1"/>
  <c r="AY43" i="24" s="1"/>
  <c r="BO43" i="24" s="1"/>
  <c r="Y42" i="24"/>
  <c r="AH42" i="24" s="1"/>
  <c r="AQ42" i="24" s="1"/>
  <c r="AY42" i="24" s="1"/>
  <c r="Y41" i="24"/>
  <c r="AH41" i="24" s="1"/>
  <c r="AQ41" i="24" s="1"/>
  <c r="AY41" i="24" s="1"/>
  <c r="BO41" i="24" s="1"/>
  <c r="Y40" i="24"/>
  <c r="AH40" i="24" s="1"/>
  <c r="AQ40" i="24" s="1"/>
  <c r="AY40" i="24" s="1"/>
  <c r="BO40" i="24" s="1"/>
  <c r="Y39" i="24"/>
  <c r="AH39" i="24" s="1"/>
  <c r="AQ39" i="24" s="1"/>
  <c r="AY39" i="24" s="1"/>
  <c r="BO39" i="24" s="1"/>
  <c r="Y38" i="24"/>
  <c r="AH38" i="24" s="1"/>
  <c r="AQ38" i="24" s="1"/>
  <c r="AY38" i="24" s="1"/>
  <c r="Y37" i="24"/>
  <c r="AH37" i="24" s="1"/>
  <c r="AQ37" i="24" s="1"/>
  <c r="AY37" i="24" s="1"/>
  <c r="BO37" i="24" s="1"/>
  <c r="Y36" i="24"/>
  <c r="AH36" i="24" s="1"/>
  <c r="AQ36" i="24" s="1"/>
  <c r="AY36" i="24" s="1"/>
  <c r="BO36" i="24" s="1"/>
  <c r="Y35" i="24"/>
  <c r="AH35" i="24" s="1"/>
  <c r="AQ35" i="24" s="1"/>
  <c r="AY35" i="24" s="1"/>
  <c r="BO35" i="24" s="1"/>
  <c r="Y34" i="24"/>
  <c r="AH34" i="24" s="1"/>
  <c r="AQ34" i="24" s="1"/>
  <c r="AY34" i="24" s="1"/>
  <c r="Y33" i="24"/>
  <c r="AH33" i="24" s="1"/>
  <c r="AQ33" i="24" s="1"/>
  <c r="AY33" i="24" s="1"/>
  <c r="BO33" i="24" s="1"/>
  <c r="Y32" i="24"/>
  <c r="AH32" i="24" s="1"/>
  <c r="AQ32" i="24" s="1"/>
  <c r="AY32" i="24" s="1"/>
  <c r="BO32" i="24" s="1"/>
  <c r="Y31" i="24"/>
  <c r="AH31" i="24" s="1"/>
  <c r="AQ31" i="24" s="1"/>
  <c r="AY31" i="24" s="1"/>
  <c r="BO31" i="24" s="1"/>
  <c r="Y30" i="24"/>
  <c r="AH30" i="24" s="1"/>
  <c r="AQ30" i="24" s="1"/>
  <c r="AY30" i="24" s="1"/>
  <c r="Y29" i="24"/>
  <c r="AH29" i="24" s="1"/>
  <c r="AQ29" i="24" s="1"/>
  <c r="AY29" i="24" s="1"/>
  <c r="BO29" i="24" s="1"/>
  <c r="Y28" i="24"/>
  <c r="AH28" i="24" s="1"/>
  <c r="AQ28" i="24" s="1"/>
  <c r="AY28" i="24" s="1"/>
  <c r="BO28" i="24" s="1"/>
  <c r="Y27" i="24"/>
  <c r="AH27" i="24" s="1"/>
  <c r="AQ27" i="24" s="1"/>
  <c r="AY27" i="24" s="1"/>
  <c r="BO27" i="24" s="1"/>
  <c r="Y26" i="24"/>
  <c r="AH26" i="24" s="1"/>
  <c r="AQ26" i="24" s="1"/>
  <c r="AY26" i="24" s="1"/>
  <c r="Y25" i="24"/>
  <c r="AH25" i="24" s="1"/>
  <c r="AQ25" i="24" s="1"/>
  <c r="AY25" i="24" s="1"/>
  <c r="BO25" i="24" s="1"/>
  <c r="Y24" i="24"/>
  <c r="AH24" i="24" s="1"/>
  <c r="AQ24" i="24" s="1"/>
  <c r="AY24" i="24" s="1"/>
  <c r="BO24" i="24" s="1"/>
  <c r="Y23" i="24"/>
  <c r="AH23" i="24" s="1"/>
  <c r="AQ23" i="24" s="1"/>
  <c r="AY23" i="24" s="1"/>
  <c r="BO23" i="24" s="1"/>
  <c r="Y22" i="24"/>
  <c r="AH22" i="24" s="1"/>
  <c r="AQ22" i="24" s="1"/>
  <c r="AY22" i="24" s="1"/>
  <c r="Y21" i="24"/>
  <c r="AH21" i="24" s="1"/>
  <c r="AQ21" i="24" s="1"/>
  <c r="AY21" i="24" s="1"/>
  <c r="BO21" i="24" s="1"/>
  <c r="Y20" i="24"/>
  <c r="AH20" i="24" s="1"/>
  <c r="AQ20" i="24" s="1"/>
  <c r="AY20" i="24" s="1"/>
  <c r="BO20" i="24" s="1"/>
  <c r="Y19" i="24"/>
  <c r="AH19" i="24" s="1"/>
  <c r="AQ19" i="24" s="1"/>
  <c r="AY19" i="24" s="1"/>
  <c r="BO19" i="24" s="1"/>
  <c r="Y18" i="24"/>
  <c r="AH18" i="24" s="1"/>
  <c r="AQ18" i="24" s="1"/>
  <c r="AY18" i="24" s="1"/>
  <c r="Y17" i="24"/>
  <c r="AH17" i="24" s="1"/>
  <c r="AQ17" i="24" s="1"/>
  <c r="AY17" i="24" s="1"/>
  <c r="BO17" i="24" s="1"/>
  <c r="Y16" i="24"/>
  <c r="AH16" i="24" s="1"/>
  <c r="AQ16" i="24" s="1"/>
  <c r="AY16" i="24" s="1"/>
  <c r="BO16" i="24" s="1"/>
  <c r="Y15" i="24"/>
  <c r="AH15" i="24" s="1"/>
  <c r="AQ15" i="24" s="1"/>
  <c r="AY15" i="24" s="1"/>
  <c r="BO15" i="24" s="1"/>
  <c r="F7" i="26" s="1"/>
  <c r="Y14" i="24"/>
  <c r="AH14" i="24" s="1"/>
  <c r="AQ14" i="24" s="1"/>
  <c r="AY14" i="24" s="1"/>
  <c r="BO14" i="24" s="1"/>
  <c r="Y13" i="24"/>
  <c r="AH13" i="24" s="1"/>
  <c r="AQ13" i="24" s="1"/>
  <c r="AY13" i="24" s="1"/>
  <c r="BO13" i="24" s="1"/>
  <c r="Y12" i="24"/>
  <c r="AH12" i="24" s="1"/>
  <c r="AQ12" i="24" s="1"/>
  <c r="AY12" i="24" s="1"/>
  <c r="BO12" i="24" s="1"/>
  <c r="Y11" i="24"/>
  <c r="AH11" i="24" s="1"/>
  <c r="AQ11" i="24" s="1"/>
  <c r="AY11" i="24" s="1"/>
  <c r="Y10" i="24"/>
  <c r="AH10" i="24" s="1"/>
  <c r="AQ10" i="24" s="1"/>
  <c r="AY10" i="24" s="1"/>
  <c r="BO10" i="24" s="1"/>
  <c r="Y9" i="24"/>
  <c r="AH9" i="24" s="1"/>
  <c r="AQ9" i="24" s="1"/>
  <c r="AY9" i="24" s="1"/>
  <c r="BO9" i="24" s="1"/>
  <c r="Y8" i="24"/>
  <c r="AH8" i="24" s="1"/>
  <c r="AQ8" i="24" s="1"/>
  <c r="AY8" i="24" s="1"/>
  <c r="BO8" i="24" s="1"/>
  <c r="Y7" i="24"/>
  <c r="AH7" i="24" s="1"/>
  <c r="AQ7" i="24" s="1"/>
  <c r="AY7" i="24" s="1"/>
  <c r="Y6" i="24"/>
  <c r="AH6" i="24" s="1"/>
  <c r="AQ6" i="24" s="1"/>
  <c r="AY6" i="24" s="1"/>
  <c r="BO6" i="24" s="1"/>
  <c r="Y5" i="24"/>
  <c r="AH5" i="24" s="1"/>
  <c r="AQ5" i="24" s="1"/>
  <c r="AY5" i="24" s="1"/>
  <c r="BO5" i="24" s="1"/>
  <c r="Y4" i="24"/>
  <c r="AH4" i="24" s="1"/>
  <c r="AQ4" i="24" s="1"/>
  <c r="AY4" i="24" s="1"/>
  <c r="BO4" i="24" s="1"/>
  <c r="Y3" i="24"/>
  <c r="AH3" i="24" s="1"/>
  <c r="AQ3" i="24" s="1"/>
  <c r="AY3" i="24" s="1"/>
  <c r="BO3" i="24" s="1"/>
  <c r="X43" i="24"/>
  <c r="AG43" i="24" s="1"/>
  <c r="AP43" i="24" s="1"/>
  <c r="AX43" i="24" s="1"/>
  <c r="BN43" i="24" s="1"/>
  <c r="E11" i="26" s="1"/>
  <c r="X42" i="24"/>
  <c r="AG42" i="24" s="1"/>
  <c r="AP42" i="24" s="1"/>
  <c r="AX42" i="24" s="1"/>
  <c r="X41" i="24"/>
  <c r="AG41" i="24" s="1"/>
  <c r="AP41" i="24" s="1"/>
  <c r="AX41" i="24" s="1"/>
  <c r="BN41" i="24" s="1"/>
  <c r="X40" i="24"/>
  <c r="AG40" i="24" s="1"/>
  <c r="AP40" i="24" s="1"/>
  <c r="AX40" i="24" s="1"/>
  <c r="BN40" i="24" s="1"/>
  <c r="E12" i="26" s="1"/>
  <c r="X39" i="24"/>
  <c r="AG39" i="24" s="1"/>
  <c r="AP39" i="24" s="1"/>
  <c r="AX39" i="24" s="1"/>
  <c r="BN39" i="24" s="1"/>
  <c r="X38" i="24"/>
  <c r="AG38" i="24" s="1"/>
  <c r="AP38" i="24" s="1"/>
  <c r="AX38" i="24" s="1"/>
  <c r="BN38" i="24" s="1"/>
  <c r="X37" i="24"/>
  <c r="AG37" i="24" s="1"/>
  <c r="AP37" i="24" s="1"/>
  <c r="AX37" i="24" s="1"/>
  <c r="BN37" i="24" s="1"/>
  <c r="E10" i="26" s="1"/>
  <c r="X36" i="24"/>
  <c r="AG36" i="24" s="1"/>
  <c r="AP36" i="24" s="1"/>
  <c r="AX36" i="24" s="1"/>
  <c r="BN36" i="24" s="1"/>
  <c r="X35" i="24"/>
  <c r="AG35" i="24" s="1"/>
  <c r="AP35" i="24" s="1"/>
  <c r="AX35" i="24" s="1"/>
  <c r="BN35" i="24" s="1"/>
  <c r="X34" i="24"/>
  <c r="AG34" i="24" s="1"/>
  <c r="AP34" i="24" s="1"/>
  <c r="AX34" i="24" s="1"/>
  <c r="X20" i="24"/>
  <c r="AG20" i="24" s="1"/>
  <c r="AP20" i="24" s="1"/>
  <c r="AX20" i="24" s="1"/>
  <c r="BN20" i="24" s="1"/>
  <c r="X33" i="24"/>
  <c r="AG33" i="24" s="1"/>
  <c r="AP33" i="24" s="1"/>
  <c r="AX33" i="24" s="1"/>
  <c r="BN33" i="24" s="1"/>
  <c r="X32" i="24"/>
  <c r="AG32" i="24" s="1"/>
  <c r="AP32" i="24" s="1"/>
  <c r="AX32" i="24" s="1"/>
  <c r="BN32" i="24" s="1"/>
  <c r="X31" i="24"/>
  <c r="AG31" i="24" s="1"/>
  <c r="AP31" i="24" s="1"/>
  <c r="AX31" i="24" s="1"/>
  <c r="BN31" i="24" s="1"/>
  <c r="X30" i="24"/>
  <c r="AG30" i="24" s="1"/>
  <c r="AP30" i="24" s="1"/>
  <c r="AX30" i="24" s="1"/>
  <c r="X29" i="24"/>
  <c r="AG29" i="24" s="1"/>
  <c r="AP29" i="24" s="1"/>
  <c r="AX29" i="24" s="1"/>
  <c r="BN29" i="24" s="1"/>
  <c r="X28" i="24"/>
  <c r="AG28" i="24" s="1"/>
  <c r="AP28" i="24" s="1"/>
  <c r="AX28" i="24" s="1"/>
  <c r="BN28" i="24" s="1"/>
  <c r="E9" i="26" s="1"/>
  <c r="X27" i="24"/>
  <c r="AG27" i="24" s="1"/>
  <c r="AP27" i="24" s="1"/>
  <c r="AX27" i="24" s="1"/>
  <c r="BN27" i="24" s="1"/>
  <c r="E35" i="26" s="1"/>
  <c r="X26" i="24"/>
  <c r="AG26" i="24" s="1"/>
  <c r="AP26" i="24" s="1"/>
  <c r="AX26" i="24" s="1"/>
  <c r="X25" i="24"/>
  <c r="AG25" i="24" s="1"/>
  <c r="AP25" i="24" s="1"/>
  <c r="AX25" i="24" s="1"/>
  <c r="BN25" i="24" s="1"/>
  <c r="X24" i="24"/>
  <c r="AG24" i="24" s="1"/>
  <c r="AP24" i="24" s="1"/>
  <c r="AX24" i="24" s="1"/>
  <c r="BN24" i="24" s="1"/>
  <c r="X23" i="24"/>
  <c r="AG23" i="24" s="1"/>
  <c r="AP23" i="24" s="1"/>
  <c r="AX23" i="24" s="1"/>
  <c r="BN23" i="24" s="1"/>
  <c r="E8" i="26" s="1"/>
  <c r="X22" i="24"/>
  <c r="AG22" i="24" s="1"/>
  <c r="AP22" i="24" s="1"/>
  <c r="AX22" i="24" s="1"/>
  <c r="X21" i="24"/>
  <c r="AG21" i="24" s="1"/>
  <c r="AP21" i="24" s="1"/>
  <c r="AX21" i="24" s="1"/>
  <c r="BN21" i="24" s="1"/>
  <c r="X19" i="24"/>
  <c r="AG19" i="24" s="1"/>
  <c r="AP19" i="24" s="1"/>
  <c r="AX19" i="24" s="1"/>
  <c r="BN19" i="24" s="1"/>
  <c r="X18" i="24"/>
  <c r="AG18" i="24" s="1"/>
  <c r="AP18" i="24" s="1"/>
  <c r="AX18" i="24" s="1"/>
  <c r="X17" i="24"/>
  <c r="AG17" i="24" s="1"/>
  <c r="AP17" i="24" s="1"/>
  <c r="AX17" i="24" s="1"/>
  <c r="BN17" i="24" s="1"/>
  <c r="X16" i="24"/>
  <c r="AG16" i="24" s="1"/>
  <c r="AP16" i="24" s="1"/>
  <c r="AX16" i="24" s="1"/>
  <c r="BN16" i="24" s="1"/>
  <c r="X15" i="24"/>
  <c r="AG15" i="24" s="1"/>
  <c r="AP15" i="24" s="1"/>
  <c r="AX15" i="24" s="1"/>
  <c r="BN15" i="24" s="1"/>
  <c r="E7" i="26" s="1"/>
  <c r="X14" i="24"/>
  <c r="AG14" i="24" s="1"/>
  <c r="AP14" i="24" s="1"/>
  <c r="AX14" i="24" s="1"/>
  <c r="BN14" i="24" s="1"/>
  <c r="X13" i="24"/>
  <c r="AG13" i="24" s="1"/>
  <c r="AP13" i="24" s="1"/>
  <c r="AX13" i="24" s="1"/>
  <c r="BN13" i="24" s="1"/>
  <c r="X12" i="24"/>
  <c r="AG12" i="24" s="1"/>
  <c r="AP12" i="24" s="1"/>
  <c r="AX12" i="24" s="1"/>
  <c r="BN12" i="24" s="1"/>
  <c r="X11" i="24"/>
  <c r="AG11" i="24" s="1"/>
  <c r="AP11" i="24" s="1"/>
  <c r="AX11" i="24" s="1"/>
  <c r="BN11" i="24" s="1"/>
  <c r="E21" i="26" s="1"/>
  <c r="X10" i="24"/>
  <c r="AG10" i="24" s="1"/>
  <c r="AP10" i="24" s="1"/>
  <c r="AX10" i="24" s="1"/>
  <c r="BN10" i="24" s="1"/>
  <c r="X9" i="24"/>
  <c r="AG9" i="24" s="1"/>
  <c r="AP9" i="24" s="1"/>
  <c r="AX9" i="24" s="1"/>
  <c r="BN9" i="24" s="1"/>
  <c r="X8" i="24"/>
  <c r="AG8" i="24" s="1"/>
  <c r="AP8" i="24" s="1"/>
  <c r="AX8" i="24" s="1"/>
  <c r="BN8" i="24" s="1"/>
  <c r="X7" i="24"/>
  <c r="AG7" i="24" s="1"/>
  <c r="AP7" i="24" s="1"/>
  <c r="AX7" i="24" s="1"/>
  <c r="BN7" i="24" s="1"/>
  <c r="X6" i="24"/>
  <c r="AG6" i="24" s="1"/>
  <c r="AP6" i="24" s="1"/>
  <c r="AX6" i="24" s="1"/>
  <c r="BN6" i="24" s="1"/>
  <c r="X5" i="24"/>
  <c r="AG5" i="24" s="1"/>
  <c r="AP5" i="24" s="1"/>
  <c r="AX5" i="24" s="1"/>
  <c r="BN5" i="24" s="1"/>
  <c r="X4" i="24"/>
  <c r="AG4" i="24" s="1"/>
  <c r="AP4" i="24" s="1"/>
  <c r="AX4" i="24" s="1"/>
  <c r="BN4" i="24" s="1"/>
  <c r="X3" i="24"/>
  <c r="AG3" i="24" s="1"/>
  <c r="AP3" i="24" s="1"/>
  <c r="AX3" i="24" s="1"/>
  <c r="BN3" i="24" s="1"/>
  <c r="Q3" i="24"/>
  <c r="Q81" i="24" s="1"/>
  <c r="P3" i="24"/>
  <c r="O3" i="24"/>
  <c r="O81" i="24" s="1"/>
  <c r="A46" i="24"/>
  <c r="A72" i="24"/>
  <c r="A82" i="24"/>
  <c r="A80" i="24"/>
  <c r="A78" i="24"/>
  <c r="A76" i="24"/>
  <c r="A74" i="24"/>
  <c r="A84" i="24"/>
  <c r="A70" i="24"/>
  <c r="A68" i="24"/>
  <c r="A66" i="24"/>
  <c r="A64" i="24"/>
  <c r="A62" i="24"/>
  <c r="A60" i="24"/>
  <c r="A58" i="24"/>
  <c r="A56" i="24"/>
  <c r="A54" i="24"/>
  <c r="A52" i="24"/>
  <c r="A50" i="24"/>
  <c r="A48" i="24"/>
  <c r="A44" i="24"/>
  <c r="A42" i="24"/>
  <c r="A40" i="24"/>
  <c r="A38" i="24"/>
  <c r="A36" i="24"/>
  <c r="A34" i="24"/>
  <c r="A32" i="24"/>
  <c r="A30" i="24"/>
  <c r="A28" i="24"/>
  <c r="A26" i="24"/>
  <c r="A24" i="24"/>
  <c r="A22" i="24"/>
  <c r="A20" i="24"/>
  <c r="A18" i="24"/>
  <c r="A16" i="24"/>
  <c r="A14" i="24"/>
  <c r="A12" i="24"/>
  <c r="A10" i="24"/>
  <c r="A8" i="24"/>
  <c r="A6" i="24"/>
  <c r="A4" i="24"/>
  <c r="N3" i="24"/>
  <c r="N78" i="24" s="1"/>
  <c r="L72" i="24"/>
  <c r="L71" i="24"/>
  <c r="L82" i="24"/>
  <c r="L81" i="24"/>
  <c r="L80" i="24"/>
  <c r="L79" i="24"/>
  <c r="L78" i="24"/>
  <c r="L77" i="24"/>
  <c r="L76" i="24"/>
  <c r="L75" i="24"/>
  <c r="L74" i="24"/>
  <c r="L73" i="24"/>
  <c r="L84" i="24"/>
  <c r="L83" i="24"/>
  <c r="L70" i="24"/>
  <c r="L69" i="24"/>
  <c r="L68" i="24"/>
  <c r="L67" i="24"/>
  <c r="L66" i="24"/>
  <c r="L65" i="24"/>
  <c r="L64" i="24"/>
  <c r="L63" i="24"/>
  <c r="L62" i="24"/>
  <c r="L61" i="24"/>
  <c r="L60" i="24"/>
  <c r="L59" i="24"/>
  <c r="L58" i="24"/>
  <c r="L57" i="24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5" i="24"/>
  <c r="L6" i="24"/>
  <c r="L4" i="24"/>
  <c r="M4" i="24" s="1"/>
  <c r="M80" i="24" s="1"/>
  <c r="L3" i="24"/>
  <c r="M3" i="24" s="1"/>
  <c r="M75" i="24" s="1"/>
  <c r="E58" i="24"/>
  <c r="E22" i="24"/>
  <c r="E74" i="24"/>
  <c r="E56" i="24"/>
  <c r="E18" i="24"/>
  <c r="E66" i="24"/>
  <c r="E30" i="24"/>
  <c r="E12" i="24"/>
  <c r="E64" i="24"/>
  <c r="E28" i="24"/>
  <c r="E6" i="24"/>
  <c r="F6" i="24"/>
  <c r="F5" i="24"/>
  <c r="D28" i="24"/>
  <c r="D6" i="24"/>
  <c r="B64" i="24"/>
  <c r="B28" i="24"/>
  <c r="F12" i="24"/>
  <c r="F29" i="24"/>
  <c r="F30" i="24"/>
  <c r="F65" i="24"/>
  <c r="F66" i="24"/>
  <c r="F11" i="24"/>
  <c r="D66" i="24"/>
  <c r="D30" i="24"/>
  <c r="D12" i="24"/>
  <c r="J66" i="24"/>
  <c r="J30" i="24"/>
  <c r="J12" i="24"/>
  <c r="B66" i="24"/>
  <c r="B30" i="24"/>
  <c r="B12" i="24"/>
  <c r="J20" i="24"/>
  <c r="D20" i="24"/>
  <c r="B20" i="24"/>
  <c r="D84" i="24"/>
  <c r="D72" i="24"/>
  <c r="D52" i="24"/>
  <c r="B84" i="24"/>
  <c r="B72" i="24"/>
  <c r="B52" i="24"/>
  <c r="I46" i="24"/>
  <c r="F46" i="24"/>
  <c r="F45" i="24"/>
  <c r="I45" i="24"/>
  <c r="J46" i="24"/>
  <c r="D46" i="24"/>
  <c r="B46" i="24"/>
  <c r="G80" i="24"/>
  <c r="H80" i="24"/>
  <c r="I80" i="24"/>
  <c r="F80" i="24"/>
  <c r="G62" i="24"/>
  <c r="H62" i="24"/>
  <c r="I62" i="24"/>
  <c r="F62" i="24"/>
  <c r="G26" i="24"/>
  <c r="H26" i="24"/>
  <c r="I26" i="24"/>
  <c r="F26" i="24"/>
  <c r="D26" i="24"/>
  <c r="D80" i="24"/>
  <c r="D62" i="24"/>
  <c r="B80" i="24"/>
  <c r="B62" i="24"/>
  <c r="B26" i="24"/>
  <c r="G60" i="24"/>
  <c r="H60" i="24"/>
  <c r="I60" i="24"/>
  <c r="F60" i="24"/>
  <c r="I24" i="24"/>
  <c r="H24" i="24"/>
  <c r="G24" i="24"/>
  <c r="F24" i="24"/>
  <c r="K59" i="24"/>
  <c r="J24" i="24"/>
  <c r="J78" i="24"/>
  <c r="J60" i="24"/>
  <c r="D78" i="24"/>
  <c r="B78" i="24"/>
  <c r="D60" i="24"/>
  <c r="B60" i="24"/>
  <c r="D24" i="24"/>
  <c r="B24" i="24"/>
  <c r="J34" i="24"/>
  <c r="K34" i="24"/>
  <c r="K60" i="24" s="1"/>
  <c r="D34" i="24"/>
  <c r="B34" i="24"/>
  <c r="J10" i="24"/>
  <c r="D10" i="24"/>
  <c r="B10" i="24"/>
  <c r="D70" i="24"/>
  <c r="D48" i="24"/>
  <c r="D16" i="24"/>
  <c r="B70" i="24"/>
  <c r="B48" i="24"/>
  <c r="B16" i="24"/>
  <c r="J32" i="24"/>
  <c r="J15" i="24" s="1"/>
  <c r="J16" i="24" s="1"/>
  <c r="J47" i="24" s="1"/>
  <c r="J48" i="24" s="1"/>
  <c r="D32" i="24"/>
  <c r="B32" i="24"/>
  <c r="B40" i="24"/>
  <c r="I38" i="24"/>
  <c r="I37" i="24"/>
  <c r="J38" i="24"/>
  <c r="G38" i="24"/>
  <c r="G37" i="24"/>
  <c r="D38" i="24"/>
  <c r="B38" i="24"/>
  <c r="J50" i="24"/>
  <c r="I50" i="24"/>
  <c r="H50" i="24"/>
  <c r="G50" i="24"/>
  <c r="F50" i="24"/>
  <c r="D50" i="24"/>
  <c r="B50" i="24"/>
  <c r="Q26" i="24" l="1"/>
  <c r="Q58" i="24"/>
  <c r="Q34" i="24"/>
  <c r="O60" i="24"/>
  <c r="AF14" i="24"/>
  <c r="AF34" i="24"/>
  <c r="AF27" i="24"/>
  <c r="AF17" i="24"/>
  <c r="AF35" i="24"/>
  <c r="AF19" i="24"/>
  <c r="AF41" i="24"/>
  <c r="AF28" i="24"/>
  <c r="AF4" i="24"/>
  <c r="AF20" i="24"/>
  <c r="AF42" i="24"/>
  <c r="AF11" i="24"/>
  <c r="AF12" i="24"/>
  <c r="AF6" i="24"/>
  <c r="AF25" i="24"/>
  <c r="AF9" i="24"/>
  <c r="AF26" i="24"/>
  <c r="AF40" i="24"/>
  <c r="AF18" i="24"/>
  <c r="AF33" i="24"/>
  <c r="AF10" i="24"/>
  <c r="AF22" i="24"/>
  <c r="AF43" i="24"/>
  <c r="AF5" i="24"/>
  <c r="AF13" i="24"/>
  <c r="AF21" i="24"/>
  <c r="AF29" i="24"/>
  <c r="AF37" i="24"/>
  <c r="AF30" i="24"/>
  <c r="AF38" i="24"/>
  <c r="AF7" i="24"/>
  <c r="AF15" i="24"/>
  <c r="AF23" i="24"/>
  <c r="AF31" i="24"/>
  <c r="AF39" i="24"/>
  <c r="AF8" i="24"/>
  <c r="AF16" i="24"/>
  <c r="AF24" i="24"/>
  <c r="AF32" i="24"/>
  <c r="N49" i="24"/>
  <c r="O83" i="24"/>
  <c r="N18" i="24"/>
  <c r="N34" i="24"/>
  <c r="N50" i="24"/>
  <c r="N66" i="24"/>
  <c r="Q28" i="24"/>
  <c r="Q60" i="24"/>
  <c r="N81" i="24"/>
  <c r="N65" i="24"/>
  <c r="O13" i="24"/>
  <c r="N8" i="24"/>
  <c r="N24" i="24"/>
  <c r="N40" i="24"/>
  <c r="N56" i="24"/>
  <c r="N72" i="24"/>
  <c r="Q4" i="24"/>
  <c r="Q36" i="24"/>
  <c r="Q68" i="24"/>
  <c r="N17" i="24"/>
  <c r="N23" i="24"/>
  <c r="N55" i="24"/>
  <c r="O20" i="24"/>
  <c r="N9" i="24"/>
  <c r="N25" i="24"/>
  <c r="N41" i="24"/>
  <c r="N57" i="24"/>
  <c r="N73" i="24"/>
  <c r="Q10" i="24"/>
  <c r="Q42" i="24"/>
  <c r="Q74" i="24"/>
  <c r="N33" i="24"/>
  <c r="N7" i="24"/>
  <c r="N39" i="24"/>
  <c r="N71" i="24"/>
  <c r="Q66" i="24"/>
  <c r="O28" i="24"/>
  <c r="N10" i="24"/>
  <c r="N26" i="24"/>
  <c r="N42" i="24"/>
  <c r="N58" i="24"/>
  <c r="N74" i="24"/>
  <c r="Q12" i="24"/>
  <c r="Q45" i="24"/>
  <c r="Q76" i="24"/>
  <c r="O45" i="24"/>
  <c r="N15" i="24"/>
  <c r="N31" i="24"/>
  <c r="N47" i="24"/>
  <c r="N63" i="24"/>
  <c r="N79" i="24"/>
  <c r="Q18" i="24"/>
  <c r="Q50" i="24"/>
  <c r="Q82" i="24"/>
  <c r="O52" i="24"/>
  <c r="N16" i="24"/>
  <c r="N32" i="24"/>
  <c r="N48" i="24"/>
  <c r="N64" i="24"/>
  <c r="N80" i="24"/>
  <c r="Q20" i="24"/>
  <c r="Q52" i="24"/>
  <c r="Q84" i="24"/>
  <c r="Q11" i="24"/>
  <c r="Q19" i="24"/>
  <c r="Q27" i="24"/>
  <c r="Q35" i="24"/>
  <c r="Q43" i="24"/>
  <c r="Q51" i="24"/>
  <c r="Q59" i="24"/>
  <c r="Q67" i="24"/>
  <c r="Q75" i="24"/>
  <c r="Q83" i="24"/>
  <c r="Q5" i="24"/>
  <c r="Q13" i="24"/>
  <c r="Q21" i="24"/>
  <c r="Q29" i="24"/>
  <c r="Q37" i="24"/>
  <c r="Q44" i="24"/>
  <c r="Q53" i="24"/>
  <c r="Q61" i="24"/>
  <c r="Q69" i="24"/>
  <c r="Q77" i="24"/>
  <c r="Q6" i="24"/>
  <c r="Q14" i="24"/>
  <c r="Q22" i="24"/>
  <c r="Q30" i="24"/>
  <c r="Q38" i="24"/>
  <c r="Q46" i="24"/>
  <c r="Q54" i="24"/>
  <c r="Q62" i="24"/>
  <c r="Q70" i="24"/>
  <c r="Q78" i="24"/>
  <c r="Q7" i="24"/>
  <c r="Q15" i="24"/>
  <c r="Q23" i="24"/>
  <c r="Q31" i="24"/>
  <c r="Q39" i="24"/>
  <c r="Q47" i="24"/>
  <c r="Q55" i="24"/>
  <c r="Q63" i="24"/>
  <c r="Q71" i="24"/>
  <c r="Q79" i="24"/>
  <c r="Q8" i="24"/>
  <c r="Q16" i="24"/>
  <c r="Q24" i="24"/>
  <c r="Q32" i="24"/>
  <c r="Q40" i="24"/>
  <c r="Q48" i="24"/>
  <c r="Q56" i="24"/>
  <c r="Q64" i="24"/>
  <c r="Q72" i="24"/>
  <c r="Q80" i="24"/>
  <c r="Q9" i="24"/>
  <c r="Q17" i="24"/>
  <c r="Q25" i="24"/>
  <c r="Q33" i="24"/>
  <c r="Q41" i="24"/>
  <c r="Q49" i="24"/>
  <c r="Q57" i="24"/>
  <c r="Q65" i="24"/>
  <c r="Q73" i="24"/>
  <c r="P11" i="24"/>
  <c r="P35" i="24"/>
  <c r="P50" i="24"/>
  <c r="P68" i="24"/>
  <c r="P76" i="24"/>
  <c r="P6" i="24"/>
  <c r="P12" i="24"/>
  <c r="P20" i="24"/>
  <c r="P28" i="24"/>
  <c r="P36" i="24"/>
  <c r="P44" i="24"/>
  <c r="P52" i="24"/>
  <c r="P61" i="24"/>
  <c r="P69" i="24"/>
  <c r="P78" i="24"/>
  <c r="P4" i="24"/>
  <c r="P13" i="24"/>
  <c r="P21" i="24"/>
  <c r="P29" i="24"/>
  <c r="P37" i="24"/>
  <c r="P45" i="24"/>
  <c r="P53" i="24"/>
  <c r="P62" i="24"/>
  <c r="P70" i="24"/>
  <c r="P79" i="24"/>
  <c r="P56" i="24"/>
  <c r="P27" i="24"/>
  <c r="P43" i="24"/>
  <c r="P60" i="24"/>
  <c r="P77" i="24"/>
  <c r="P5" i="24"/>
  <c r="P22" i="24"/>
  <c r="P30" i="24"/>
  <c r="P46" i="24"/>
  <c r="P54" i="24"/>
  <c r="P63" i="24"/>
  <c r="P80" i="24"/>
  <c r="P7" i="24"/>
  <c r="P15" i="24"/>
  <c r="P23" i="24"/>
  <c r="P31" i="24"/>
  <c r="P39" i="24"/>
  <c r="P47" i="24"/>
  <c r="P55" i="24"/>
  <c r="P64" i="24"/>
  <c r="P72" i="24"/>
  <c r="P81" i="24"/>
  <c r="P14" i="24"/>
  <c r="P38" i="24"/>
  <c r="P71" i="24"/>
  <c r="P8" i="24"/>
  <c r="P16" i="24"/>
  <c r="P24" i="24"/>
  <c r="P32" i="24"/>
  <c r="P40" i="24"/>
  <c r="P48" i="24"/>
  <c r="P57" i="24"/>
  <c r="P65" i="24"/>
  <c r="P73" i="24"/>
  <c r="P82" i="24"/>
  <c r="P19" i="24"/>
  <c r="P33" i="24"/>
  <c r="P9" i="24"/>
  <c r="P17" i="24"/>
  <c r="P25" i="24"/>
  <c r="P41" i="24"/>
  <c r="P49" i="24"/>
  <c r="P58" i="24"/>
  <c r="P66" i="24"/>
  <c r="P74" i="24"/>
  <c r="P83" i="24"/>
  <c r="P10" i="24"/>
  <c r="P18" i="24"/>
  <c r="P26" i="24"/>
  <c r="P34" i="24"/>
  <c r="P42" i="24"/>
  <c r="P51" i="24"/>
  <c r="P59" i="24"/>
  <c r="P67" i="24"/>
  <c r="P75" i="24"/>
  <c r="P84" i="24"/>
  <c r="O21" i="24"/>
  <c r="O53" i="24"/>
  <c r="O29" i="24"/>
  <c r="O61" i="24"/>
  <c r="O4" i="24"/>
  <c r="O36" i="24"/>
  <c r="O68" i="24"/>
  <c r="O5" i="24"/>
  <c r="O37" i="24"/>
  <c r="O69" i="24"/>
  <c r="O12" i="24"/>
  <c r="O44" i="24"/>
  <c r="O82" i="24"/>
  <c r="M73" i="24"/>
  <c r="M72" i="24"/>
  <c r="M77" i="24"/>
  <c r="M71" i="24"/>
  <c r="N82" i="24"/>
  <c r="N19" i="24"/>
  <c r="N35" i="24"/>
  <c r="N51" i="24"/>
  <c r="N67" i="24"/>
  <c r="N83" i="24"/>
  <c r="N4" i="24"/>
  <c r="N12" i="24"/>
  <c r="N20" i="24"/>
  <c r="N28" i="24"/>
  <c r="N36" i="24"/>
  <c r="N44" i="24"/>
  <c r="N52" i="24"/>
  <c r="N60" i="24"/>
  <c r="N68" i="24"/>
  <c r="N76" i="24"/>
  <c r="N84" i="24"/>
  <c r="N27" i="24"/>
  <c r="N43" i="24"/>
  <c r="N59" i="24"/>
  <c r="N75" i="24"/>
  <c r="N5" i="24"/>
  <c r="N13" i="24"/>
  <c r="N21" i="24"/>
  <c r="N29" i="24"/>
  <c r="N37" i="24"/>
  <c r="N45" i="24"/>
  <c r="N53" i="24"/>
  <c r="N61" i="24"/>
  <c r="N69" i="24"/>
  <c r="N77" i="24"/>
  <c r="N11" i="24"/>
  <c r="N6" i="24"/>
  <c r="N14" i="24"/>
  <c r="N22" i="24"/>
  <c r="N30" i="24"/>
  <c r="N38" i="24"/>
  <c r="N46" i="24"/>
  <c r="N54" i="24"/>
  <c r="N62" i="24"/>
  <c r="N70" i="24"/>
  <c r="O6" i="24"/>
  <c r="O14" i="24"/>
  <c r="O22" i="24"/>
  <c r="O30" i="24"/>
  <c r="O38" i="24"/>
  <c r="O46" i="24"/>
  <c r="O54" i="24"/>
  <c r="O62" i="24"/>
  <c r="O70" i="24"/>
  <c r="O76" i="24"/>
  <c r="O84" i="24"/>
  <c r="O7" i="24"/>
  <c r="O15" i="24"/>
  <c r="O23" i="24"/>
  <c r="O31" i="24"/>
  <c r="O39" i="24"/>
  <c r="O47" i="24"/>
  <c r="O55" i="24"/>
  <c r="O63" i="24"/>
  <c r="O71" i="24"/>
  <c r="O77" i="24"/>
  <c r="O8" i="24"/>
  <c r="O16" i="24"/>
  <c r="O24" i="24"/>
  <c r="O32" i="24"/>
  <c r="O40" i="24"/>
  <c r="O48" i="24"/>
  <c r="O56" i="24"/>
  <c r="O64" i="24"/>
  <c r="O72" i="24"/>
  <c r="O78" i="24"/>
  <c r="O9" i="24"/>
  <c r="O17" i="24"/>
  <c r="O25" i="24"/>
  <c r="O33" i="24"/>
  <c r="O41" i="24"/>
  <c r="O49" i="24"/>
  <c r="O57" i="24"/>
  <c r="O65" i="24"/>
  <c r="O73" i="24"/>
  <c r="O79" i="24"/>
  <c r="O10" i="24"/>
  <c r="O18" i="24"/>
  <c r="O26" i="24"/>
  <c r="O34" i="24"/>
  <c r="O42" i="24"/>
  <c r="O50" i="24"/>
  <c r="O58" i="24"/>
  <c r="O66" i="24"/>
  <c r="O74" i="24"/>
  <c r="O80" i="24"/>
  <c r="O11" i="24"/>
  <c r="O19" i="24"/>
  <c r="O27" i="24"/>
  <c r="O35" i="24"/>
  <c r="O43" i="24"/>
  <c r="O51" i="24"/>
  <c r="O59" i="24"/>
  <c r="O67" i="24"/>
  <c r="O75" i="24"/>
  <c r="M79" i="24"/>
  <c r="M74" i="24"/>
  <c r="M76" i="24"/>
  <c r="M78" i="24"/>
  <c r="K77" i="24"/>
  <c r="K25" i="24" s="1"/>
  <c r="K61" i="24" s="1"/>
  <c r="K79" i="24" s="1"/>
  <c r="K45" i="24" s="1"/>
  <c r="K51" i="24" s="1"/>
  <c r="M59" i="24"/>
  <c r="M43" i="24"/>
  <c r="M27" i="24"/>
  <c r="M11" i="24"/>
  <c r="M57" i="24"/>
  <c r="M41" i="24"/>
  <c r="M25" i="24"/>
  <c r="M9" i="24"/>
  <c r="M55" i="24"/>
  <c r="M39" i="24"/>
  <c r="M23" i="24"/>
  <c r="M7" i="24"/>
  <c r="M69" i="24"/>
  <c r="M53" i="24"/>
  <c r="M37" i="24"/>
  <c r="M21" i="24"/>
  <c r="M5" i="24"/>
  <c r="M67" i="24"/>
  <c r="M51" i="24"/>
  <c r="M35" i="24"/>
  <c r="M19" i="24"/>
  <c r="M65" i="24"/>
  <c r="M49" i="24"/>
  <c r="M33" i="24"/>
  <c r="M17" i="24"/>
  <c r="M63" i="24"/>
  <c r="M47" i="24"/>
  <c r="M31" i="24"/>
  <c r="M15" i="24"/>
  <c r="M61" i="24"/>
  <c r="M45" i="24"/>
  <c r="M29" i="24"/>
  <c r="M13" i="24"/>
  <c r="M58" i="24"/>
  <c r="M42" i="24"/>
  <c r="M26" i="24"/>
  <c r="M10" i="24"/>
  <c r="M56" i="24"/>
  <c r="M40" i="24"/>
  <c r="M24" i="24"/>
  <c r="M8" i="24"/>
  <c r="M70" i="24"/>
  <c r="M54" i="24"/>
  <c r="M38" i="24"/>
  <c r="M22" i="24"/>
  <c r="M6" i="24"/>
  <c r="M68" i="24"/>
  <c r="M52" i="24"/>
  <c r="M36" i="24"/>
  <c r="M20" i="24"/>
  <c r="M66" i="24"/>
  <c r="M50" i="24"/>
  <c r="M34" i="24"/>
  <c r="M18" i="24"/>
  <c r="M64" i="24"/>
  <c r="M48" i="24"/>
  <c r="M32" i="24"/>
  <c r="M16" i="24"/>
  <c r="M62" i="24"/>
  <c r="M46" i="24"/>
  <c r="M30" i="24"/>
  <c r="M14" i="24"/>
  <c r="M60" i="24"/>
  <c r="M44" i="24"/>
  <c r="M28" i="24"/>
  <c r="M12" i="24"/>
  <c r="J51" i="24"/>
  <c r="J52" i="24" s="1"/>
  <c r="J25" i="24"/>
  <c r="J26" i="24" s="1"/>
  <c r="J61" i="24" s="1"/>
  <c r="J62" i="24" s="1"/>
  <c r="J79" i="24" s="1"/>
  <c r="J80" i="24" s="1"/>
  <c r="K71" i="24"/>
  <c r="K83" i="24" s="1"/>
  <c r="J82" i="24"/>
  <c r="J68" i="24"/>
  <c r="J69" i="24" s="1"/>
  <c r="J70" i="24" s="1"/>
  <c r="J36" i="24"/>
  <c r="D82" i="24"/>
  <c r="D68" i="24"/>
  <c r="D36" i="24"/>
  <c r="B82" i="24"/>
  <c r="B68" i="24"/>
  <c r="B36" i="24"/>
  <c r="D34" i="11"/>
  <c r="J72" i="24" l="1"/>
  <c r="M82" i="24"/>
  <c r="M83" i="24"/>
  <c r="M81" i="24"/>
  <c r="M84" i="24"/>
  <c r="J54" i="24"/>
  <c r="D54" i="24"/>
  <c r="B54" i="24"/>
  <c r="J44" i="24"/>
  <c r="D44" i="24"/>
  <c r="B44" i="24"/>
  <c r="J64" i="24"/>
  <c r="D64" i="24"/>
  <c r="B6" i="24"/>
  <c r="F11" i="1" l="1"/>
  <c r="H14" i="1" s="1"/>
  <c r="F18" i="1"/>
  <c r="F10" i="11" s="1"/>
  <c r="F12" i="12" s="1"/>
  <c r="E4" i="18"/>
  <c r="E33" i="12"/>
  <c r="H13" i="1"/>
  <c r="C11" i="12"/>
  <c r="B12" i="12"/>
  <c r="B11" i="12"/>
  <c r="B6" i="12"/>
  <c r="C10" i="11"/>
  <c r="E12" i="12" s="1"/>
  <c r="B10" i="11"/>
  <c r="D12" i="12" s="1"/>
  <c r="F8" i="11"/>
  <c r="F11" i="12" s="1"/>
  <c r="D8" i="11"/>
  <c r="C8" i="11"/>
  <c r="E11" i="12" s="1"/>
  <c r="B8" i="11"/>
  <c r="D11" i="12" s="1"/>
  <c r="I65" i="1" l="1"/>
  <c r="F29" i="12"/>
  <c r="R3" i="24"/>
  <c r="H21" i="1"/>
  <c r="K21" i="1" s="1"/>
  <c r="H19" i="1"/>
  <c r="H17" i="1"/>
  <c r="H16" i="1" s="1"/>
  <c r="H15" i="1" s="1"/>
  <c r="F6" i="12"/>
  <c r="D4" i="11"/>
  <c r="A4" i="11"/>
  <c r="C32" i="1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24" i="1"/>
  <c r="K23" i="1"/>
  <c r="K20" i="1"/>
  <c r="K22" i="1"/>
  <c r="L50" i="1"/>
  <c r="L47" i="1"/>
  <c r="L48" i="1"/>
  <c r="L49" i="1"/>
  <c r="R82" i="24" l="1"/>
  <c r="R11" i="24"/>
  <c r="R36" i="24"/>
  <c r="R30" i="24"/>
  <c r="R19" i="24"/>
  <c r="R69" i="24"/>
  <c r="R55" i="24"/>
  <c r="R8" i="24"/>
  <c r="R72" i="24"/>
  <c r="R49" i="24"/>
  <c r="R26" i="24"/>
  <c r="R51" i="24"/>
  <c r="U3" i="24"/>
  <c r="R44" i="24"/>
  <c r="R35" i="24"/>
  <c r="R38" i="24"/>
  <c r="R43" i="24"/>
  <c r="R63" i="24"/>
  <c r="R16" i="24"/>
  <c r="R80" i="24"/>
  <c r="R57" i="24"/>
  <c r="R34" i="24"/>
  <c r="V3" i="24"/>
  <c r="T3" i="24"/>
  <c r="R59" i="24"/>
  <c r="R52" i="24"/>
  <c r="R21" i="24"/>
  <c r="R75" i="24"/>
  <c r="R7" i="24"/>
  <c r="R71" i="24"/>
  <c r="R24" i="24"/>
  <c r="R65" i="24"/>
  <c r="R42" i="24"/>
  <c r="S3" i="24"/>
  <c r="R46" i="24"/>
  <c r="R83" i="24"/>
  <c r="R60" i="24"/>
  <c r="R61" i="24"/>
  <c r="R54" i="24"/>
  <c r="R15" i="24"/>
  <c r="R79" i="24"/>
  <c r="R13" i="24"/>
  <c r="R32" i="24"/>
  <c r="R9" i="24"/>
  <c r="R73" i="24"/>
  <c r="R50" i="24"/>
  <c r="R76" i="24"/>
  <c r="R6" i="24"/>
  <c r="R5" i="24"/>
  <c r="R31" i="24"/>
  <c r="R45" i="24"/>
  <c r="R48" i="24"/>
  <c r="R25" i="24"/>
  <c r="R4" i="24"/>
  <c r="R68" i="24"/>
  <c r="R62" i="24"/>
  <c r="R23" i="24"/>
  <c r="R29" i="24"/>
  <c r="R40" i="24"/>
  <c r="R17" i="24"/>
  <c r="R81" i="24"/>
  <c r="R58" i="24"/>
  <c r="R12" i="24"/>
  <c r="R70" i="24"/>
  <c r="R27" i="24"/>
  <c r="R66" i="24"/>
  <c r="R20" i="24"/>
  <c r="R84" i="24"/>
  <c r="R14" i="24"/>
  <c r="R78" i="24"/>
  <c r="R37" i="24"/>
  <c r="R39" i="24"/>
  <c r="R67" i="24"/>
  <c r="R77" i="24"/>
  <c r="R56" i="24"/>
  <c r="R33" i="24"/>
  <c r="R10" i="24"/>
  <c r="R74" i="24"/>
  <c r="R28" i="24"/>
  <c r="R22" i="24"/>
  <c r="R53" i="24"/>
  <c r="R47" i="24"/>
  <c r="R64" i="24"/>
  <c r="R41" i="24"/>
  <c r="R18" i="24"/>
  <c r="A10" i="12"/>
  <c r="K19" i="1"/>
  <c r="K15" i="1"/>
  <c r="K17" i="1"/>
  <c r="K14" i="1"/>
  <c r="K16" i="1"/>
  <c r="D22" i="1"/>
  <c r="K18" i="1"/>
  <c r="V39" i="24" l="1"/>
  <c r="S39" i="24"/>
  <c r="U39" i="24"/>
  <c r="T39" i="24"/>
  <c r="V70" i="24"/>
  <c r="U70" i="24"/>
  <c r="S70" i="24"/>
  <c r="T70" i="24"/>
  <c r="V62" i="24"/>
  <c r="S62" i="24"/>
  <c r="U62" i="24"/>
  <c r="T62" i="24"/>
  <c r="V6" i="24"/>
  <c r="U6" i="24"/>
  <c r="S6" i="24"/>
  <c r="T6" i="24"/>
  <c r="S15" i="24"/>
  <c r="V15" i="24"/>
  <c r="U15" i="24"/>
  <c r="T15" i="24"/>
  <c r="S65" i="24"/>
  <c r="U65" i="24"/>
  <c r="V65" i="24"/>
  <c r="T65" i="24"/>
  <c r="S38" i="24"/>
  <c r="T38" i="24"/>
  <c r="U38" i="24"/>
  <c r="V38" i="24"/>
  <c r="T8" i="24"/>
  <c r="U8" i="24"/>
  <c r="V8" i="24"/>
  <c r="S8" i="24"/>
  <c r="S28" i="24"/>
  <c r="V28" i="24"/>
  <c r="U28" i="24"/>
  <c r="T28" i="24"/>
  <c r="V37" i="24"/>
  <c r="U37" i="24"/>
  <c r="S37" i="24"/>
  <c r="T37" i="24"/>
  <c r="T12" i="24"/>
  <c r="V12" i="24"/>
  <c r="S12" i="24"/>
  <c r="U12" i="24"/>
  <c r="S68" i="24"/>
  <c r="U68" i="24"/>
  <c r="V68" i="24"/>
  <c r="T68" i="24"/>
  <c r="V76" i="24"/>
  <c r="T76" i="24"/>
  <c r="U76" i="24"/>
  <c r="S76" i="24"/>
  <c r="T54" i="24"/>
  <c r="V54" i="24"/>
  <c r="U54" i="24"/>
  <c r="S54" i="24"/>
  <c r="V24" i="24"/>
  <c r="S24" i="24"/>
  <c r="T24" i="24"/>
  <c r="U24" i="24"/>
  <c r="V35" i="24"/>
  <c r="S35" i="24"/>
  <c r="U35" i="24"/>
  <c r="T35" i="24"/>
  <c r="U55" i="24"/>
  <c r="T55" i="24"/>
  <c r="S55" i="24"/>
  <c r="V55" i="24"/>
  <c r="V18" i="24"/>
  <c r="U18" i="24"/>
  <c r="T18" i="24"/>
  <c r="S18" i="24"/>
  <c r="U10" i="24"/>
  <c r="T10" i="24"/>
  <c r="S10" i="24"/>
  <c r="V10" i="24"/>
  <c r="S14" i="24"/>
  <c r="V14" i="24"/>
  <c r="T14" i="24"/>
  <c r="U14" i="24"/>
  <c r="U81" i="24"/>
  <c r="S81" i="24"/>
  <c r="T81" i="24"/>
  <c r="V81" i="24"/>
  <c r="T25" i="24"/>
  <c r="V25" i="24"/>
  <c r="U25" i="24"/>
  <c r="S25" i="24"/>
  <c r="U73" i="24"/>
  <c r="T73" i="24"/>
  <c r="V73" i="24"/>
  <c r="S73" i="24"/>
  <c r="U60" i="24"/>
  <c r="V60" i="24"/>
  <c r="T60" i="24"/>
  <c r="S60" i="24"/>
  <c r="T7" i="24"/>
  <c r="U7" i="24"/>
  <c r="V7" i="24"/>
  <c r="S7" i="24"/>
  <c r="V57" i="24"/>
  <c r="S57" i="24"/>
  <c r="U57" i="24"/>
  <c r="T57" i="24"/>
  <c r="V19" i="24"/>
  <c r="S19" i="24"/>
  <c r="U19" i="24"/>
  <c r="T19" i="24"/>
  <c r="T71" i="24"/>
  <c r="U71" i="24"/>
  <c r="S71" i="24"/>
  <c r="V71" i="24"/>
  <c r="V41" i="24"/>
  <c r="S41" i="24"/>
  <c r="U41" i="24"/>
  <c r="T41" i="24"/>
  <c r="V33" i="24"/>
  <c r="U33" i="24"/>
  <c r="T33" i="24"/>
  <c r="S33" i="24"/>
  <c r="S84" i="24"/>
  <c r="U84" i="24"/>
  <c r="V84" i="24"/>
  <c r="T84" i="24"/>
  <c r="S17" i="24"/>
  <c r="T17" i="24"/>
  <c r="U17" i="24"/>
  <c r="V17" i="24"/>
  <c r="S48" i="24"/>
  <c r="U48" i="24"/>
  <c r="V48" i="24"/>
  <c r="T48" i="24"/>
  <c r="U9" i="24"/>
  <c r="V9" i="24"/>
  <c r="S9" i="24"/>
  <c r="T9" i="24"/>
  <c r="S83" i="24"/>
  <c r="Z43" i="24" s="1"/>
  <c r="AI43" i="24" s="1"/>
  <c r="U83" i="24"/>
  <c r="V83" i="24"/>
  <c r="T83" i="24"/>
  <c r="V75" i="24"/>
  <c r="T75" i="24"/>
  <c r="S75" i="24"/>
  <c r="U75" i="24"/>
  <c r="U80" i="24"/>
  <c r="S80" i="24"/>
  <c r="T80" i="24"/>
  <c r="V80" i="24"/>
  <c r="S51" i="24"/>
  <c r="V51" i="24"/>
  <c r="U51" i="24"/>
  <c r="T51" i="24"/>
  <c r="S30" i="24"/>
  <c r="T30" i="24"/>
  <c r="V30" i="24"/>
  <c r="U30" i="24"/>
  <c r="T4" i="24"/>
  <c r="AA3" i="24" s="1"/>
  <c r="AJ3" i="24" s="1"/>
  <c r="S4" i="24"/>
  <c r="Z3" i="24" s="1"/>
  <c r="AI3" i="24" s="1"/>
  <c r="V4" i="24"/>
  <c r="AC3" i="24" s="1"/>
  <c r="AL3" i="24" s="1"/>
  <c r="AS3" i="24" s="1"/>
  <c r="BA3" i="24" s="1"/>
  <c r="BD3" i="24" s="1"/>
  <c r="BG3" i="24" s="1"/>
  <c r="U4" i="24"/>
  <c r="AB3" i="24" s="1"/>
  <c r="AK3" i="24" s="1"/>
  <c r="T69" i="24"/>
  <c r="U69" i="24"/>
  <c r="S69" i="24"/>
  <c r="V69" i="24"/>
  <c r="V64" i="24"/>
  <c r="S64" i="24"/>
  <c r="T64" i="24"/>
  <c r="U64" i="24"/>
  <c r="S56" i="24"/>
  <c r="U56" i="24"/>
  <c r="V56" i="24"/>
  <c r="T56" i="24"/>
  <c r="U20" i="24"/>
  <c r="S20" i="24"/>
  <c r="V20" i="24"/>
  <c r="T20" i="24"/>
  <c r="U40" i="24"/>
  <c r="V40" i="24"/>
  <c r="T40" i="24"/>
  <c r="S40" i="24"/>
  <c r="S45" i="24"/>
  <c r="U45" i="24"/>
  <c r="V45" i="24"/>
  <c r="T45" i="24"/>
  <c r="V32" i="24"/>
  <c r="T32" i="24"/>
  <c r="U32" i="24"/>
  <c r="S32" i="24"/>
  <c r="S46" i="24"/>
  <c r="T46" i="24"/>
  <c r="U46" i="24"/>
  <c r="V46" i="24"/>
  <c r="S21" i="24"/>
  <c r="U21" i="24"/>
  <c r="V21" i="24"/>
  <c r="T21" i="24"/>
  <c r="U16" i="24"/>
  <c r="S16" i="24"/>
  <c r="V16" i="24"/>
  <c r="T16" i="24"/>
  <c r="V26" i="24"/>
  <c r="T26" i="24"/>
  <c r="S26" i="24"/>
  <c r="U26" i="24"/>
  <c r="V36" i="24"/>
  <c r="U36" i="24"/>
  <c r="S36" i="24"/>
  <c r="T36" i="24"/>
  <c r="T22" i="24"/>
  <c r="V22" i="24"/>
  <c r="S22" i="24"/>
  <c r="U22" i="24"/>
  <c r="U74" i="24"/>
  <c r="V74" i="24"/>
  <c r="S74" i="24"/>
  <c r="T74" i="24"/>
  <c r="V58" i="24"/>
  <c r="T58" i="24"/>
  <c r="S58" i="24"/>
  <c r="U58" i="24"/>
  <c r="T61" i="24"/>
  <c r="S61" i="24"/>
  <c r="V61" i="24"/>
  <c r="U61" i="24"/>
  <c r="T34" i="24"/>
  <c r="U34" i="24"/>
  <c r="S34" i="24"/>
  <c r="V34" i="24"/>
  <c r="V47" i="24"/>
  <c r="U47" i="24"/>
  <c r="S47" i="24"/>
  <c r="T47" i="24"/>
  <c r="V77" i="24"/>
  <c r="S77" i="24"/>
  <c r="T77" i="24"/>
  <c r="U77" i="24"/>
  <c r="V66" i="24"/>
  <c r="T66" i="24"/>
  <c r="U66" i="24"/>
  <c r="S66" i="24"/>
  <c r="U29" i="24"/>
  <c r="V29" i="24"/>
  <c r="S29" i="24"/>
  <c r="T29" i="24"/>
  <c r="S31" i="24"/>
  <c r="T31" i="24"/>
  <c r="V31" i="24"/>
  <c r="U31" i="24"/>
  <c r="U13" i="24"/>
  <c r="V13" i="24"/>
  <c r="S13" i="24"/>
  <c r="T13" i="24"/>
  <c r="S52" i="24"/>
  <c r="U52" i="24"/>
  <c r="T52" i="24"/>
  <c r="V52" i="24"/>
  <c r="S63" i="24"/>
  <c r="U63" i="24"/>
  <c r="T63" i="24"/>
  <c r="V63" i="24"/>
  <c r="U49" i="24"/>
  <c r="S49" i="24"/>
  <c r="V49" i="24"/>
  <c r="T49" i="24"/>
  <c r="V11" i="24"/>
  <c r="S11" i="24"/>
  <c r="U11" i="24"/>
  <c r="T11" i="24"/>
  <c r="S78" i="24"/>
  <c r="U78" i="24"/>
  <c r="T78" i="24"/>
  <c r="V78" i="24"/>
  <c r="U50" i="24"/>
  <c r="T50" i="24"/>
  <c r="V50" i="24"/>
  <c r="S50" i="24"/>
  <c r="U44" i="24"/>
  <c r="T44" i="24"/>
  <c r="S44" i="24"/>
  <c r="V44" i="24"/>
  <c r="T53" i="24"/>
  <c r="V53" i="24"/>
  <c r="U53" i="24"/>
  <c r="S53" i="24"/>
  <c r="V67" i="24"/>
  <c r="T67" i="24"/>
  <c r="U67" i="24"/>
  <c r="S67" i="24"/>
  <c r="V27" i="24"/>
  <c r="S27" i="24"/>
  <c r="T27" i="24"/>
  <c r="U27" i="24"/>
  <c r="S23" i="24"/>
  <c r="T23" i="24"/>
  <c r="U23" i="24"/>
  <c r="V23" i="24"/>
  <c r="S5" i="24"/>
  <c r="T5" i="24"/>
  <c r="U5" i="24"/>
  <c r="V5" i="24"/>
  <c r="U79" i="24"/>
  <c r="T79" i="24"/>
  <c r="V79" i="24"/>
  <c r="S79" i="24"/>
  <c r="T42" i="24"/>
  <c r="S42" i="24"/>
  <c r="U42" i="24"/>
  <c r="V42" i="24"/>
  <c r="T59" i="24"/>
  <c r="U59" i="24"/>
  <c r="S59" i="24"/>
  <c r="V59" i="24"/>
  <c r="S43" i="24"/>
  <c r="T43" i="24"/>
  <c r="V43" i="24"/>
  <c r="U43" i="24"/>
  <c r="S72" i="24"/>
  <c r="T72" i="24"/>
  <c r="V72" i="24"/>
  <c r="U72" i="24"/>
  <c r="S82" i="24"/>
  <c r="U82" i="24"/>
  <c r="V82" i="24"/>
  <c r="T82" i="24"/>
  <c r="K62" i="1"/>
  <c r="C10" i="19"/>
  <c r="D10" i="19"/>
  <c r="E10" i="19"/>
  <c r="F10" i="19"/>
  <c r="B10" i="19"/>
  <c r="A35" i="12"/>
  <c r="C27" i="12"/>
  <c r="D33" i="12" s="1"/>
  <c r="AB13" i="24" l="1"/>
  <c r="AK13" i="24" s="1"/>
  <c r="Z35" i="24"/>
  <c r="AI35" i="24" s="1"/>
  <c r="AB16" i="24"/>
  <c r="AK16" i="24" s="1"/>
  <c r="AB32" i="24"/>
  <c r="AK32" i="24" s="1"/>
  <c r="AC31" i="24"/>
  <c r="AL31" i="24" s="1"/>
  <c r="AS31" i="24" s="1"/>
  <c r="BA31" i="24" s="1"/>
  <c r="BD31" i="24" s="1"/>
  <c r="BG31" i="24" s="1"/>
  <c r="AB17" i="24"/>
  <c r="AK17" i="24" s="1"/>
  <c r="AC25" i="24"/>
  <c r="AL25" i="24" s="1"/>
  <c r="AS25" i="24" s="1"/>
  <c r="BA25" i="24" s="1"/>
  <c r="BD25" i="24" s="1"/>
  <c r="BG25" i="24" s="1"/>
  <c r="Z14" i="24"/>
  <c r="AI14" i="24" s="1"/>
  <c r="Z4" i="24"/>
  <c r="AI4" i="24" s="1"/>
  <c r="Z13" i="24"/>
  <c r="AI13" i="24" s="1"/>
  <c r="Z21" i="24"/>
  <c r="AI21" i="24" s="1"/>
  <c r="Z41" i="24"/>
  <c r="AI41" i="24" s="1"/>
  <c r="Z7" i="24"/>
  <c r="AI7" i="24" s="1"/>
  <c r="AB31" i="24"/>
  <c r="AK31" i="24" s="1"/>
  <c r="AC13" i="24"/>
  <c r="AL13" i="24" s="1"/>
  <c r="AS13" i="24" s="1"/>
  <c r="BA13" i="24" s="1"/>
  <c r="BD13" i="24" s="1"/>
  <c r="BG13" i="24" s="1"/>
  <c r="AA13" i="24"/>
  <c r="AJ13" i="24" s="1"/>
  <c r="AA42" i="24"/>
  <c r="AJ42" i="24" s="1"/>
  <c r="AC7" i="24"/>
  <c r="AL7" i="24" s="1"/>
  <c r="AS7" i="24" s="1"/>
  <c r="BA7" i="24" s="1"/>
  <c r="BD7" i="24" s="1"/>
  <c r="BG7" i="24" s="1"/>
  <c r="AB20" i="24"/>
  <c r="AK20" i="24" s="1"/>
  <c r="AC41" i="24"/>
  <c r="AL41" i="24" s="1"/>
  <c r="AS41" i="24" s="1"/>
  <c r="BA41" i="24" s="1"/>
  <c r="BD41" i="24" s="1"/>
  <c r="BG41" i="24" s="1"/>
  <c r="Z32" i="24"/>
  <c r="AI32" i="24" s="1"/>
  <c r="AB7" i="24"/>
  <c r="AK7" i="24" s="1"/>
  <c r="AC10" i="24"/>
  <c r="AL10" i="24" s="1"/>
  <c r="AS10" i="24" s="1"/>
  <c r="BA10" i="24" s="1"/>
  <c r="BD10" i="24" s="1"/>
  <c r="BG10" i="24" s="1"/>
  <c r="Z18" i="24"/>
  <c r="AI18" i="24" s="1"/>
  <c r="Z6" i="24"/>
  <c r="AI6" i="24" s="1"/>
  <c r="AB25" i="24"/>
  <c r="AK25" i="24" s="1"/>
  <c r="AC12" i="24"/>
  <c r="AL12" i="24" s="1"/>
  <c r="AS12" i="24" s="1"/>
  <c r="BA12" i="24" s="1"/>
  <c r="BD12" i="24" s="1"/>
  <c r="BG12" i="24" s="1"/>
  <c r="AA41" i="24"/>
  <c r="AJ41" i="24" s="1"/>
  <c r="AA25" i="24"/>
  <c r="AJ25" i="24" s="1"/>
  <c r="AA27" i="24"/>
  <c r="AJ27" i="24" s="1"/>
  <c r="AA5" i="24"/>
  <c r="AJ5" i="24" s="1"/>
  <c r="AA24" i="24"/>
  <c r="AJ24" i="24" s="1"/>
  <c r="AA6" i="24"/>
  <c r="AJ6" i="24" s="1"/>
  <c r="AA20" i="24"/>
  <c r="AJ20" i="24" s="1"/>
  <c r="AA30" i="24"/>
  <c r="AJ30" i="24" s="1"/>
  <c r="AA26" i="24"/>
  <c r="AJ26" i="24" s="1"/>
  <c r="AA17" i="24"/>
  <c r="AJ17" i="24" s="1"/>
  <c r="AA16" i="24"/>
  <c r="AJ16" i="24" s="1"/>
  <c r="AA43" i="24"/>
  <c r="AJ43" i="24" s="1"/>
  <c r="AB43" i="24"/>
  <c r="AK43" i="24" s="1"/>
  <c r="AC43" i="24"/>
  <c r="AL43" i="24" s="1"/>
  <c r="AS43" i="24" s="1"/>
  <c r="BA43" i="24" s="1"/>
  <c r="BD43" i="24" s="1"/>
  <c r="BG43" i="24" s="1"/>
  <c r="AC37" i="24"/>
  <c r="AL37" i="24" s="1"/>
  <c r="AS37" i="24" s="1"/>
  <c r="BA37" i="24" s="1"/>
  <c r="BD37" i="24" s="1"/>
  <c r="BG37" i="24" s="1"/>
  <c r="AA28" i="24"/>
  <c r="AJ28" i="24" s="1"/>
  <c r="Z23" i="24"/>
  <c r="AI23" i="24" s="1"/>
  <c r="AC15" i="24"/>
  <c r="AL15" i="24" s="1"/>
  <c r="AS15" i="24" s="1"/>
  <c r="BA15" i="24" s="1"/>
  <c r="BD15" i="24" s="1"/>
  <c r="BG15" i="24" s="1"/>
  <c r="AB15" i="24"/>
  <c r="AK15" i="24" s="1"/>
  <c r="AA32" i="24"/>
  <c r="AJ32" i="24" s="1"/>
  <c r="AA15" i="24"/>
  <c r="AJ15" i="24" s="1"/>
  <c r="AC4" i="24"/>
  <c r="AL4" i="24" s="1"/>
  <c r="AS4" i="24" s="1"/>
  <c r="BA4" i="24" s="1"/>
  <c r="BD4" i="24" s="1"/>
  <c r="BG4" i="24" s="1"/>
  <c r="AC16" i="24"/>
  <c r="AL16" i="24" s="1"/>
  <c r="AS16" i="24" s="1"/>
  <c r="BA16" i="24" s="1"/>
  <c r="BD16" i="24" s="1"/>
  <c r="BG16" i="24" s="1"/>
  <c r="AC6" i="24"/>
  <c r="AL6" i="24" s="1"/>
  <c r="AS6" i="24" s="1"/>
  <c r="BA6" i="24" s="1"/>
  <c r="BD6" i="24" s="1"/>
  <c r="BG6" i="24" s="1"/>
  <c r="AA35" i="24"/>
  <c r="AJ35" i="24" s="1"/>
  <c r="Z26" i="24"/>
  <c r="AI26" i="24" s="1"/>
  <c r="AA10" i="24"/>
  <c r="AJ10" i="24" s="1"/>
  <c r="AB18" i="24"/>
  <c r="AK18" i="24" s="1"/>
  <c r="Z30" i="24"/>
  <c r="AI30" i="24" s="1"/>
  <c r="AC14" i="24"/>
  <c r="AL14" i="24" s="1"/>
  <c r="AS14" i="24" s="1"/>
  <c r="BA14" i="24" s="1"/>
  <c r="BD14" i="24" s="1"/>
  <c r="BG14" i="24" s="1"/>
  <c r="Z19" i="24"/>
  <c r="AI19" i="24" s="1"/>
  <c r="AB34" i="24"/>
  <c r="AK34" i="24" s="1"/>
  <c r="AA31" i="24"/>
  <c r="AJ31" i="24" s="1"/>
  <c r="AC39" i="24"/>
  <c r="AL39" i="24" s="1"/>
  <c r="AS39" i="24" s="1"/>
  <c r="BA39" i="24" s="1"/>
  <c r="BD39" i="24" s="1"/>
  <c r="BG39" i="24" s="1"/>
  <c r="AB6" i="24"/>
  <c r="AK6" i="24" s="1"/>
  <c r="AC32" i="24"/>
  <c r="AL32" i="24" s="1"/>
  <c r="AS32" i="24" s="1"/>
  <c r="BA32" i="24" s="1"/>
  <c r="BD32" i="24" s="1"/>
  <c r="BG32" i="24" s="1"/>
  <c r="AA7" i="24"/>
  <c r="AJ7" i="24" s="1"/>
  <c r="AC33" i="24"/>
  <c r="AL33" i="24" s="1"/>
  <c r="AS33" i="24" s="1"/>
  <c r="BA33" i="24" s="1"/>
  <c r="BD33" i="24" s="1"/>
  <c r="BG33" i="24" s="1"/>
  <c r="AA8" i="24"/>
  <c r="AJ8" i="24" s="1"/>
  <c r="AA12" i="24"/>
  <c r="AJ12" i="24" s="1"/>
  <c r="AC36" i="24"/>
  <c r="AL36" i="24" s="1"/>
  <c r="AS36" i="24" s="1"/>
  <c r="BA36" i="24" s="1"/>
  <c r="BD36" i="24" s="1"/>
  <c r="BG36" i="24" s="1"/>
  <c r="AC17" i="24"/>
  <c r="AL17" i="24" s="1"/>
  <c r="AS17" i="24" s="1"/>
  <c r="BA17" i="24" s="1"/>
  <c r="BD17" i="24" s="1"/>
  <c r="BG17" i="24" s="1"/>
  <c r="AB41" i="24"/>
  <c r="AK41" i="24" s="1"/>
  <c r="AB23" i="24"/>
  <c r="AK23" i="24" s="1"/>
  <c r="AB28" i="24"/>
  <c r="AK28" i="24" s="1"/>
  <c r="AA33" i="24"/>
  <c r="AJ33" i="24" s="1"/>
  <c r="Z8" i="24"/>
  <c r="AI8" i="24" s="1"/>
  <c r="Z16" i="24"/>
  <c r="AI16" i="24" s="1"/>
  <c r="Z36" i="24"/>
  <c r="AI36" i="24" s="1"/>
  <c r="AC5" i="24"/>
  <c r="AL5" i="24" s="1"/>
  <c r="AS5" i="24" s="1"/>
  <c r="BA5" i="24" s="1"/>
  <c r="BD5" i="24" s="1"/>
  <c r="BG5" i="24" s="1"/>
  <c r="Z25" i="24"/>
  <c r="AI25" i="24" s="1"/>
  <c r="AC35" i="24"/>
  <c r="AL35" i="24" s="1"/>
  <c r="AS35" i="24" s="1"/>
  <c r="BA35" i="24" s="1"/>
  <c r="BD35" i="24" s="1"/>
  <c r="BG35" i="24" s="1"/>
  <c r="AB26" i="24"/>
  <c r="AK26" i="24" s="1"/>
  <c r="Z15" i="24"/>
  <c r="AI15" i="24" s="1"/>
  <c r="AA19" i="24"/>
  <c r="AJ19" i="24" s="1"/>
  <c r="AA34" i="24"/>
  <c r="AJ34" i="24" s="1"/>
  <c r="Z31" i="24"/>
  <c r="AI31" i="24" s="1"/>
  <c r="AB35" i="24"/>
  <c r="AK35" i="24" s="1"/>
  <c r="AC26" i="24"/>
  <c r="AL26" i="24" s="1"/>
  <c r="AS26" i="24" s="1"/>
  <c r="BA26" i="24" s="1"/>
  <c r="BD26" i="24" s="1"/>
  <c r="BG26" i="24" s="1"/>
  <c r="AB24" i="24"/>
  <c r="AK24" i="24" s="1"/>
  <c r="AC24" i="24"/>
  <c r="AL24" i="24" s="1"/>
  <c r="AS24" i="24" s="1"/>
  <c r="BA24" i="24" s="1"/>
  <c r="BD24" i="24" s="1"/>
  <c r="BG24" i="24" s="1"/>
  <c r="AB27" i="24"/>
  <c r="AK27" i="24" s="1"/>
  <c r="AB10" i="24"/>
  <c r="AK10" i="24" s="1"/>
  <c r="AA18" i="24"/>
  <c r="AJ18" i="24" s="1"/>
  <c r="Z37" i="24"/>
  <c r="AI37" i="24" s="1"/>
  <c r="AB30" i="24"/>
  <c r="AK30" i="24" s="1"/>
  <c r="AB14" i="24"/>
  <c r="AK14" i="24" s="1"/>
  <c r="AB19" i="24"/>
  <c r="AK19" i="24" s="1"/>
  <c r="Z20" i="24"/>
  <c r="AI20" i="24" s="1"/>
  <c r="AC34" i="24"/>
  <c r="AL34" i="24" s="1"/>
  <c r="AS34" i="24" s="1"/>
  <c r="BA34" i="24" s="1"/>
  <c r="BD34" i="24" s="1"/>
  <c r="BG34" i="24" s="1"/>
  <c r="Z24" i="24"/>
  <c r="AI24" i="24" s="1"/>
  <c r="Z27" i="24"/>
  <c r="AI27" i="24" s="1"/>
  <c r="Z10" i="24"/>
  <c r="AI10" i="24" s="1"/>
  <c r="AC18" i="24"/>
  <c r="AL18" i="24" s="1"/>
  <c r="AS18" i="24" s="1"/>
  <c r="BA18" i="24" s="1"/>
  <c r="BD18" i="24" s="1"/>
  <c r="BG18" i="24" s="1"/>
  <c r="AA37" i="24"/>
  <c r="AJ37" i="24" s="1"/>
  <c r="AC30" i="24"/>
  <c r="AL30" i="24" s="1"/>
  <c r="AS30" i="24" s="1"/>
  <c r="BA30" i="24" s="1"/>
  <c r="BD30" i="24" s="1"/>
  <c r="BG30" i="24" s="1"/>
  <c r="AA14" i="24"/>
  <c r="AJ14" i="24" s="1"/>
  <c r="AC19" i="24"/>
  <c r="AL19" i="24" s="1"/>
  <c r="AS19" i="24" s="1"/>
  <c r="BA19" i="24" s="1"/>
  <c r="BD19" i="24" s="1"/>
  <c r="BG19" i="24" s="1"/>
  <c r="AC20" i="24"/>
  <c r="AL20" i="24" s="1"/>
  <c r="AS20" i="24" s="1"/>
  <c r="BA20" i="24" s="1"/>
  <c r="BD20" i="24" s="1"/>
  <c r="BG20" i="24" s="1"/>
  <c r="Z34" i="24"/>
  <c r="AI34" i="24" s="1"/>
  <c r="AM3" i="24"/>
  <c r="AT3" i="24" s="1"/>
  <c r="AR3" i="24"/>
  <c r="AZ3" i="24" s="1"/>
  <c r="BC3" i="24" s="1"/>
  <c r="BF3" i="24" s="1"/>
  <c r="Z28" i="24"/>
  <c r="AI28" i="24" s="1"/>
  <c r="AB40" i="24"/>
  <c r="AK40" i="24" s="1"/>
  <c r="Z17" i="24"/>
  <c r="AI17" i="24" s="1"/>
  <c r="AA22" i="24"/>
  <c r="AJ22" i="24" s="1"/>
  <c r="AA11" i="24"/>
  <c r="AJ11" i="24" s="1"/>
  <c r="Z5" i="24"/>
  <c r="AI5" i="24" s="1"/>
  <c r="Z38" i="24"/>
  <c r="AI38" i="24" s="1"/>
  <c r="AC42" i="24"/>
  <c r="AL42" i="24" s="1"/>
  <c r="AS42" i="24" s="1"/>
  <c r="BA42" i="24" s="1"/>
  <c r="BD42" i="24" s="1"/>
  <c r="BG42" i="24" s="1"/>
  <c r="AC29" i="24"/>
  <c r="AL29" i="24" s="1"/>
  <c r="AS29" i="24" s="1"/>
  <c r="BA29" i="24" s="1"/>
  <c r="BD29" i="24" s="1"/>
  <c r="BG29" i="24" s="1"/>
  <c r="Z39" i="24"/>
  <c r="AI39" i="24" s="1"/>
  <c r="AA9" i="24"/>
  <c r="AJ9" i="24" s="1"/>
  <c r="AA21" i="24"/>
  <c r="AJ21" i="24" s="1"/>
  <c r="AC27" i="24"/>
  <c r="AL27" i="24" s="1"/>
  <c r="AS27" i="24" s="1"/>
  <c r="BA27" i="24" s="1"/>
  <c r="BD27" i="24" s="1"/>
  <c r="BG27" i="24" s="1"/>
  <c r="AB4" i="24"/>
  <c r="AK4" i="24" s="1"/>
  <c r="AA40" i="24"/>
  <c r="AJ40" i="24" s="1"/>
  <c r="AB22" i="24"/>
  <c r="AK22" i="24" s="1"/>
  <c r="AB11" i="24"/>
  <c r="AK11" i="24" s="1"/>
  <c r="AC38" i="24"/>
  <c r="AL38" i="24" s="1"/>
  <c r="AS38" i="24" s="1"/>
  <c r="BA38" i="24" s="1"/>
  <c r="BD38" i="24" s="1"/>
  <c r="BG38" i="24" s="1"/>
  <c r="Z29" i="24"/>
  <c r="AI29" i="24" s="1"/>
  <c r="AB39" i="24"/>
  <c r="AK39" i="24" s="1"/>
  <c r="AB9" i="24"/>
  <c r="AK9" i="24" s="1"/>
  <c r="AB21" i="24"/>
  <c r="AK21" i="24" s="1"/>
  <c r="AB37" i="24"/>
  <c r="AK37" i="24" s="1"/>
  <c r="AC23" i="24"/>
  <c r="AL23" i="24" s="1"/>
  <c r="AS23" i="24" s="1"/>
  <c r="BA23" i="24" s="1"/>
  <c r="BD23" i="24" s="1"/>
  <c r="BG23" i="24" s="1"/>
  <c r="AA23" i="24"/>
  <c r="AJ23" i="24" s="1"/>
  <c r="AA4" i="24"/>
  <c r="AJ4" i="24" s="1"/>
  <c r="AC28" i="24"/>
  <c r="AL28" i="24" s="1"/>
  <c r="AS28" i="24" s="1"/>
  <c r="BA28" i="24" s="1"/>
  <c r="BD28" i="24" s="1"/>
  <c r="BG28" i="24" s="1"/>
  <c r="AB33" i="24"/>
  <c r="AK33" i="24" s="1"/>
  <c r="AC8" i="24"/>
  <c r="AL8" i="24" s="1"/>
  <c r="AS8" i="24" s="1"/>
  <c r="BA8" i="24" s="1"/>
  <c r="BD8" i="24" s="1"/>
  <c r="BG8" i="24" s="1"/>
  <c r="Z40" i="24"/>
  <c r="AI40" i="24" s="1"/>
  <c r="AB12" i="24"/>
  <c r="AK12" i="24" s="1"/>
  <c r="AB36" i="24"/>
  <c r="AK36" i="24" s="1"/>
  <c r="Z22" i="24"/>
  <c r="AI22" i="24" s="1"/>
  <c r="Z11" i="24"/>
  <c r="AI11" i="24" s="1"/>
  <c r="AB5" i="24"/>
  <c r="AK5" i="24" s="1"/>
  <c r="AA38" i="24"/>
  <c r="AJ38" i="24" s="1"/>
  <c r="Z42" i="24"/>
  <c r="AI42" i="24" s="1"/>
  <c r="AA29" i="24"/>
  <c r="AJ29" i="24" s="1"/>
  <c r="AA39" i="24"/>
  <c r="AJ39" i="24" s="1"/>
  <c r="AC9" i="24"/>
  <c r="AL9" i="24" s="1"/>
  <c r="AS9" i="24" s="1"/>
  <c r="BA9" i="24" s="1"/>
  <c r="BD9" i="24" s="1"/>
  <c r="BG9" i="24" s="1"/>
  <c r="Z33" i="24"/>
  <c r="AI33" i="24" s="1"/>
  <c r="AB8" i="24"/>
  <c r="AK8" i="24" s="1"/>
  <c r="AC40" i="24"/>
  <c r="AL40" i="24" s="1"/>
  <c r="AS40" i="24" s="1"/>
  <c r="BA40" i="24" s="1"/>
  <c r="BD40" i="24" s="1"/>
  <c r="BG40" i="24" s="1"/>
  <c r="Z12" i="24"/>
  <c r="AI12" i="24" s="1"/>
  <c r="AA36" i="24"/>
  <c r="AJ36" i="24" s="1"/>
  <c r="AC22" i="24"/>
  <c r="AL22" i="24" s="1"/>
  <c r="AS22" i="24" s="1"/>
  <c r="BA22" i="24" s="1"/>
  <c r="BD22" i="24" s="1"/>
  <c r="BG22" i="24" s="1"/>
  <c r="AC11" i="24"/>
  <c r="AL11" i="24" s="1"/>
  <c r="AS11" i="24" s="1"/>
  <c r="BA11" i="24" s="1"/>
  <c r="BD11" i="24" s="1"/>
  <c r="BG11" i="24" s="1"/>
  <c r="AB38" i="24"/>
  <c r="AK38" i="24" s="1"/>
  <c r="AB42" i="24"/>
  <c r="AK42" i="24" s="1"/>
  <c r="AB29" i="24"/>
  <c r="AK29" i="24" s="1"/>
  <c r="Z9" i="24"/>
  <c r="AI9" i="24" s="1"/>
  <c r="AC21" i="24"/>
  <c r="AL21" i="24" s="1"/>
  <c r="AS21" i="24" s="1"/>
  <c r="BA21" i="24" s="1"/>
  <c r="BD21" i="24" s="1"/>
  <c r="BG21" i="24" s="1"/>
  <c r="E23" i="19"/>
  <c r="E24" i="19" s="1"/>
  <c r="E25" i="19" s="1"/>
  <c r="E26" i="19" s="1"/>
  <c r="F13" i="1"/>
  <c r="T5" i="15"/>
  <c r="S5" i="15"/>
  <c r="R5" i="15"/>
  <c r="Q5" i="15"/>
  <c r="P5" i="15"/>
  <c r="T4" i="15"/>
  <c r="S4" i="15"/>
  <c r="R4" i="15"/>
  <c r="Q4" i="15"/>
  <c r="P4" i="15"/>
  <c r="T3" i="15"/>
  <c r="S3" i="15"/>
  <c r="R3" i="15"/>
  <c r="Q3" i="15"/>
  <c r="P3" i="15"/>
  <c r="C3" i="15"/>
  <c r="C4" i="15" s="1"/>
  <c r="C5" i="15" s="1"/>
  <c r="N2" i="15"/>
  <c r="K2" i="15"/>
  <c r="K3" i="15" s="1"/>
  <c r="K4" i="15" s="1"/>
  <c r="K5" i="15" s="1"/>
  <c r="I3" i="15"/>
  <c r="I4" i="15"/>
  <c r="I5" i="15"/>
  <c r="I2" i="15"/>
  <c r="H3" i="15"/>
  <c r="H4" i="15"/>
  <c r="H5" i="15"/>
  <c r="H2" i="15"/>
  <c r="G3" i="15"/>
  <c r="G4" i="15"/>
  <c r="G5" i="15"/>
  <c r="G2" i="15"/>
  <c r="F3" i="15"/>
  <c r="F4" i="15"/>
  <c r="F5" i="15"/>
  <c r="F2" i="15"/>
  <c r="D2" i="15"/>
  <c r="D3" i="15" s="1"/>
  <c r="D4" i="15" s="1"/>
  <c r="D5" i="15" s="1"/>
  <c r="L2" i="20"/>
  <c r="F2" i="20"/>
  <c r="B2" i="20"/>
  <c r="G34" i="19"/>
  <c r="F34" i="19"/>
  <c r="E34" i="19"/>
  <c r="D34" i="19"/>
  <c r="C34" i="19"/>
  <c r="D31" i="19"/>
  <c r="D26" i="19"/>
  <c r="D25" i="19"/>
  <c r="D24" i="19"/>
  <c r="D23" i="19"/>
  <c r="D22" i="19"/>
  <c r="C26" i="19"/>
  <c r="C25" i="19"/>
  <c r="C24" i="19"/>
  <c r="C23" i="19"/>
  <c r="C22" i="19"/>
  <c r="F15" i="19"/>
  <c r="D15" i="19"/>
  <c r="B15" i="19"/>
  <c r="F14" i="19"/>
  <c r="C14" i="19"/>
  <c r="B9" i="19"/>
  <c r="G7" i="19"/>
  <c r="E7" i="19"/>
  <c r="F6" i="19"/>
  <c r="B6" i="19"/>
  <c r="B5" i="19"/>
  <c r="C6" i="18"/>
  <c r="E5" i="18"/>
  <c r="G4" i="13"/>
  <c r="AR13" i="24" l="1"/>
  <c r="AZ13" i="24" s="1"/>
  <c r="BC13" i="24" s="1"/>
  <c r="BF13" i="24" s="1"/>
  <c r="AM13" i="24"/>
  <c r="AT13" i="24" s="1"/>
  <c r="BB13" i="24" s="1"/>
  <c r="BE13" i="24" s="1"/>
  <c r="BH13" i="24" s="1"/>
  <c r="AM7" i="24"/>
  <c r="AT7" i="24" s="1"/>
  <c r="BI7" i="24" s="1"/>
  <c r="AR32" i="24"/>
  <c r="AZ32" i="24" s="1"/>
  <c r="BC32" i="24" s="1"/>
  <c r="BF32" i="24" s="1"/>
  <c r="AM25" i="24"/>
  <c r="AT25" i="24" s="1"/>
  <c r="BB25" i="24" s="1"/>
  <c r="BE25" i="24" s="1"/>
  <c r="BH25" i="24" s="1"/>
  <c r="AR6" i="24"/>
  <c r="AZ6" i="24" s="1"/>
  <c r="BC6" i="24" s="1"/>
  <c r="BF6" i="24" s="1"/>
  <c r="AM41" i="24"/>
  <c r="AT41" i="24" s="1"/>
  <c r="BB41" i="24" s="1"/>
  <c r="BE41" i="24" s="1"/>
  <c r="BH41" i="24" s="1"/>
  <c r="AR16" i="24"/>
  <c r="AZ16" i="24" s="1"/>
  <c r="BC16" i="24" s="1"/>
  <c r="BF16" i="24" s="1"/>
  <c r="AR26" i="24"/>
  <c r="AZ26" i="24" s="1"/>
  <c r="BC26" i="24" s="1"/>
  <c r="BF26" i="24" s="1"/>
  <c r="AR43" i="24"/>
  <c r="AZ43" i="24" s="1"/>
  <c r="BC43" i="24" s="1"/>
  <c r="BF43" i="24" s="1"/>
  <c r="AM43" i="24"/>
  <c r="AT43" i="24" s="1"/>
  <c r="BB43" i="24" s="1"/>
  <c r="BE43" i="24" s="1"/>
  <c r="BH43" i="24" s="1"/>
  <c r="AM15" i="24"/>
  <c r="AT15" i="24" s="1"/>
  <c r="BI15" i="24" s="1"/>
  <c r="AR15" i="24"/>
  <c r="AZ15" i="24" s="1"/>
  <c r="BC15" i="24" s="1"/>
  <c r="BF15" i="24" s="1"/>
  <c r="AM6" i="24"/>
  <c r="AT6" i="24" s="1"/>
  <c r="BB6" i="24" s="1"/>
  <c r="BE6" i="24" s="1"/>
  <c r="BH6" i="24" s="1"/>
  <c r="AM23" i="24"/>
  <c r="AT23" i="24" s="1"/>
  <c r="BB23" i="24" s="1"/>
  <c r="BE23" i="24" s="1"/>
  <c r="BH23" i="24" s="1"/>
  <c r="AM32" i="24"/>
  <c r="AT32" i="24" s="1"/>
  <c r="BI32" i="24" s="1"/>
  <c r="AM4" i="24"/>
  <c r="AT4" i="24" s="1"/>
  <c r="BB4" i="24" s="1"/>
  <c r="BE4" i="24" s="1"/>
  <c r="BH4" i="24" s="1"/>
  <c r="AR41" i="24"/>
  <c r="AZ41" i="24" s="1"/>
  <c r="BC41" i="24" s="1"/>
  <c r="BF41" i="24" s="1"/>
  <c r="AR23" i="24"/>
  <c r="AZ23" i="24" s="1"/>
  <c r="BC23" i="24" s="1"/>
  <c r="BF23" i="24" s="1"/>
  <c r="AR7" i="24"/>
  <c r="AZ7" i="24" s="1"/>
  <c r="BC7" i="24" s="1"/>
  <c r="BF7" i="24" s="1"/>
  <c r="AR18" i="24"/>
  <c r="AZ18" i="24" s="1"/>
  <c r="BC18" i="24" s="1"/>
  <c r="BF18" i="24" s="1"/>
  <c r="AR21" i="24"/>
  <c r="AZ21" i="24" s="1"/>
  <c r="BC21" i="24" s="1"/>
  <c r="BF21" i="24" s="1"/>
  <c r="AR8" i="24"/>
  <c r="AZ8" i="24" s="1"/>
  <c r="BC8" i="24" s="1"/>
  <c r="BF8" i="24" s="1"/>
  <c r="AR25" i="24"/>
  <c r="AZ25" i="24" s="1"/>
  <c r="BC25" i="24" s="1"/>
  <c r="BF25" i="24" s="1"/>
  <c r="AM26" i="24"/>
  <c r="AT26" i="24" s="1"/>
  <c r="BB26" i="24" s="1"/>
  <c r="BE26" i="24" s="1"/>
  <c r="BH26" i="24" s="1"/>
  <c r="AR30" i="24"/>
  <c r="AZ30" i="24" s="1"/>
  <c r="BC30" i="24" s="1"/>
  <c r="BF30" i="24" s="1"/>
  <c r="AM19" i="24"/>
  <c r="AT19" i="24" s="1"/>
  <c r="BB19" i="24" s="1"/>
  <c r="BE19" i="24" s="1"/>
  <c r="BH19" i="24" s="1"/>
  <c r="AM36" i="24"/>
  <c r="AT36" i="24" s="1"/>
  <c r="BI36" i="24" s="1"/>
  <c r="AR42" i="24"/>
  <c r="AZ42" i="24" s="1"/>
  <c r="BC42" i="24" s="1"/>
  <c r="BF42" i="24" s="1"/>
  <c r="AM16" i="24"/>
  <c r="AT16" i="24" s="1"/>
  <c r="BB16" i="24" s="1"/>
  <c r="BE16" i="24" s="1"/>
  <c r="BH16" i="24" s="1"/>
  <c r="AM30" i="24"/>
  <c r="AT30" i="24" s="1"/>
  <c r="BB30" i="24" s="1"/>
  <c r="BE30" i="24" s="1"/>
  <c r="BH30" i="24" s="1"/>
  <c r="AM8" i="24"/>
  <c r="AT8" i="24" s="1"/>
  <c r="BI8" i="24" s="1"/>
  <c r="AR14" i="24"/>
  <c r="AZ14" i="24" s="1"/>
  <c r="BC14" i="24" s="1"/>
  <c r="BF14" i="24" s="1"/>
  <c r="AR35" i="24"/>
  <c r="AZ35" i="24" s="1"/>
  <c r="BC35" i="24" s="1"/>
  <c r="BF35" i="24" s="1"/>
  <c r="AM9" i="24"/>
  <c r="AT9" i="24" s="1"/>
  <c r="AR9" i="24"/>
  <c r="AZ9" i="24" s="1"/>
  <c r="BC9" i="24" s="1"/>
  <c r="BF9" i="24" s="1"/>
  <c r="AM42" i="24"/>
  <c r="AT42" i="24" s="1"/>
  <c r="AR29" i="24"/>
  <c r="AZ29" i="24" s="1"/>
  <c r="BC29" i="24" s="1"/>
  <c r="BF29" i="24" s="1"/>
  <c r="AM29" i="24"/>
  <c r="AT29" i="24" s="1"/>
  <c r="AM21" i="24"/>
  <c r="AT21" i="24" s="1"/>
  <c r="BB3" i="24"/>
  <c r="BE3" i="24" s="1"/>
  <c r="BH3" i="24" s="1"/>
  <c r="BI3" i="24"/>
  <c r="AR10" i="24"/>
  <c r="AZ10" i="24" s="1"/>
  <c r="BC10" i="24" s="1"/>
  <c r="BF10" i="24" s="1"/>
  <c r="AM10" i="24"/>
  <c r="AT10" i="24" s="1"/>
  <c r="AM20" i="24"/>
  <c r="AT20" i="24" s="1"/>
  <c r="AR20" i="24"/>
  <c r="AZ20" i="24" s="1"/>
  <c r="BC20" i="24" s="1"/>
  <c r="BF20" i="24" s="1"/>
  <c r="AM31" i="24"/>
  <c r="AT31" i="24" s="1"/>
  <c r="AR31" i="24"/>
  <c r="AZ31" i="24" s="1"/>
  <c r="BC31" i="24" s="1"/>
  <c r="BF31" i="24" s="1"/>
  <c r="AM34" i="24"/>
  <c r="AT34" i="24" s="1"/>
  <c r="AR34" i="24"/>
  <c r="AZ34" i="24" s="1"/>
  <c r="BC34" i="24" s="1"/>
  <c r="BF34" i="24" s="1"/>
  <c r="AM17" i="24"/>
  <c r="AT17" i="24" s="1"/>
  <c r="AR17" i="24"/>
  <c r="AZ17" i="24" s="1"/>
  <c r="BC17" i="24" s="1"/>
  <c r="BF17" i="24" s="1"/>
  <c r="AR24" i="24"/>
  <c r="AZ24" i="24" s="1"/>
  <c r="BC24" i="24" s="1"/>
  <c r="BF24" i="24" s="1"/>
  <c r="AM24" i="24"/>
  <c r="AT24" i="24" s="1"/>
  <c r="AM11" i="24"/>
  <c r="AT11" i="24" s="1"/>
  <c r="AR11" i="24"/>
  <c r="AZ11" i="24" s="1"/>
  <c r="BC11" i="24" s="1"/>
  <c r="BF11" i="24" s="1"/>
  <c r="AM35" i="24"/>
  <c r="AT35" i="24" s="1"/>
  <c r="AM14" i="24"/>
  <c r="AT14" i="24" s="1"/>
  <c r="AM33" i="24"/>
  <c r="AT33" i="24" s="1"/>
  <c r="AR33" i="24"/>
  <c r="AZ33" i="24" s="1"/>
  <c r="BC33" i="24" s="1"/>
  <c r="BF33" i="24" s="1"/>
  <c r="AM22" i="24"/>
  <c r="AT22" i="24" s="1"/>
  <c r="AR22" i="24"/>
  <c r="AZ22" i="24" s="1"/>
  <c r="BC22" i="24" s="1"/>
  <c r="BF22" i="24" s="1"/>
  <c r="AR36" i="24"/>
  <c r="AZ36" i="24" s="1"/>
  <c r="BC36" i="24" s="1"/>
  <c r="BF36" i="24" s="1"/>
  <c r="AR19" i="24"/>
  <c r="AZ19" i="24" s="1"/>
  <c r="BC19" i="24" s="1"/>
  <c r="BF19" i="24" s="1"/>
  <c r="AR38" i="24"/>
  <c r="AZ38" i="24" s="1"/>
  <c r="BC38" i="24" s="1"/>
  <c r="BF38" i="24" s="1"/>
  <c r="AM38" i="24"/>
  <c r="AT38" i="24" s="1"/>
  <c r="AM28" i="24"/>
  <c r="AT28" i="24" s="1"/>
  <c r="AR28" i="24"/>
  <c r="AZ28" i="24" s="1"/>
  <c r="BC28" i="24" s="1"/>
  <c r="BF28" i="24" s="1"/>
  <c r="AR37" i="24"/>
  <c r="AZ37" i="24" s="1"/>
  <c r="BC37" i="24" s="1"/>
  <c r="BF37" i="24" s="1"/>
  <c r="AM37" i="24"/>
  <c r="AT37" i="24" s="1"/>
  <c r="AM27" i="24"/>
  <c r="AT27" i="24" s="1"/>
  <c r="AR27" i="24"/>
  <c r="AZ27" i="24" s="1"/>
  <c r="BC27" i="24" s="1"/>
  <c r="BF27" i="24" s="1"/>
  <c r="AR4" i="24"/>
  <c r="AZ4" i="24" s="1"/>
  <c r="BC4" i="24" s="1"/>
  <c r="BF4" i="24" s="1"/>
  <c r="AR5" i="24"/>
  <c r="AZ5" i="24" s="1"/>
  <c r="BC5" i="24" s="1"/>
  <c r="BF5" i="24" s="1"/>
  <c r="AM5" i="24"/>
  <c r="AT5" i="24" s="1"/>
  <c r="AR40" i="24"/>
  <c r="AZ40" i="24" s="1"/>
  <c r="BC40" i="24" s="1"/>
  <c r="BF40" i="24" s="1"/>
  <c r="AM40" i="24"/>
  <c r="AT40" i="24" s="1"/>
  <c r="AM12" i="24"/>
  <c r="AT12" i="24" s="1"/>
  <c r="AR12" i="24"/>
  <c r="AZ12" i="24" s="1"/>
  <c r="BC12" i="24" s="1"/>
  <c r="BF12" i="24" s="1"/>
  <c r="AR39" i="24"/>
  <c r="AZ39" i="24" s="1"/>
  <c r="BC39" i="24" s="1"/>
  <c r="BF39" i="24" s="1"/>
  <c r="AM39" i="24"/>
  <c r="AT39" i="24" s="1"/>
  <c r="AM18" i="24"/>
  <c r="AT18" i="24" s="1"/>
  <c r="D10" i="11"/>
  <c r="C12" i="12"/>
  <c r="F23" i="19"/>
  <c r="F24" i="19"/>
  <c r="F25" i="19"/>
  <c r="F26" i="19"/>
  <c r="F22" i="19"/>
  <c r="E10" i="14"/>
  <c r="B8" i="14"/>
  <c r="B5" i="14" s="1"/>
  <c r="E2" i="20"/>
  <c r="E2" i="15" s="1"/>
  <c r="E3" i="15" s="1"/>
  <c r="E4" i="15" s="1"/>
  <c r="E5" i="15" s="1"/>
  <c r="BI13" i="24" l="1"/>
  <c r="BJ13" i="24" s="1"/>
  <c r="BB7" i="24"/>
  <c r="BE7" i="24" s="1"/>
  <c r="BH7" i="24" s="1"/>
  <c r="BJ7" i="24" s="1"/>
  <c r="BB32" i="24"/>
  <c r="BE32" i="24" s="1"/>
  <c r="BH32" i="24" s="1"/>
  <c r="BJ32" i="24" s="1"/>
  <c r="BI25" i="24"/>
  <c r="BJ25" i="24" s="1"/>
  <c r="BI41" i="24"/>
  <c r="BJ41" i="24" s="1"/>
  <c r="BI6" i="24"/>
  <c r="BJ6" i="24" s="1"/>
  <c r="BI4" i="24"/>
  <c r="BJ4" i="24" s="1"/>
  <c r="BI43" i="24"/>
  <c r="BJ43" i="24" s="1"/>
  <c r="BB15" i="24"/>
  <c r="BE15" i="24" s="1"/>
  <c r="BH15" i="24" s="1"/>
  <c r="BJ15" i="24" s="1"/>
  <c r="BI23" i="24"/>
  <c r="BJ23" i="24" s="1"/>
  <c r="BI19" i="24"/>
  <c r="BJ19" i="24" s="1"/>
  <c r="BI16" i="24"/>
  <c r="BJ16" i="24" s="1"/>
  <c r="BB36" i="24"/>
  <c r="BE36" i="24" s="1"/>
  <c r="BH36" i="24" s="1"/>
  <c r="BJ36" i="24" s="1"/>
  <c r="BI26" i="24"/>
  <c r="BJ26" i="24" s="1"/>
  <c r="BB8" i="24"/>
  <c r="BE8" i="24" s="1"/>
  <c r="BH8" i="24" s="1"/>
  <c r="BJ8" i="24" s="1"/>
  <c r="BI30" i="24"/>
  <c r="BJ30" i="24" s="1"/>
  <c r="BJ3" i="24"/>
  <c r="BI18" i="24"/>
  <c r="BB18" i="24"/>
  <c r="BE18" i="24" s="1"/>
  <c r="BH18" i="24" s="1"/>
  <c r="BB12" i="24"/>
  <c r="BE12" i="24" s="1"/>
  <c r="BH12" i="24" s="1"/>
  <c r="BI12" i="24"/>
  <c r="BB40" i="24"/>
  <c r="BE40" i="24" s="1"/>
  <c r="BH40" i="24" s="1"/>
  <c r="BI40" i="24"/>
  <c r="BI5" i="24"/>
  <c r="BB5" i="24"/>
  <c r="BE5" i="24" s="1"/>
  <c r="BH5" i="24" s="1"/>
  <c r="BB22" i="24"/>
  <c r="BE22" i="24" s="1"/>
  <c r="BH22" i="24" s="1"/>
  <c r="BI22" i="24"/>
  <c r="BI11" i="24"/>
  <c r="BB11" i="24"/>
  <c r="BE11" i="24" s="1"/>
  <c r="BH11" i="24" s="1"/>
  <c r="BI20" i="24"/>
  <c r="BB20" i="24"/>
  <c r="BE20" i="24" s="1"/>
  <c r="BH20" i="24" s="1"/>
  <c r="BB29" i="24"/>
  <c r="BE29" i="24" s="1"/>
  <c r="BH29" i="24" s="1"/>
  <c r="BI29" i="24"/>
  <c r="BB10" i="24"/>
  <c r="BE10" i="24" s="1"/>
  <c r="BH10" i="24" s="1"/>
  <c r="BI10" i="24"/>
  <c r="BB28" i="24"/>
  <c r="BE28" i="24" s="1"/>
  <c r="BH28" i="24" s="1"/>
  <c r="BI28" i="24"/>
  <c r="BB34" i="24"/>
  <c r="BE34" i="24" s="1"/>
  <c r="BH34" i="24" s="1"/>
  <c r="BI34" i="24"/>
  <c r="BB42" i="24"/>
  <c r="BE42" i="24" s="1"/>
  <c r="BH42" i="24" s="1"/>
  <c r="BI42" i="24"/>
  <c r="BI24" i="24"/>
  <c r="BB24" i="24"/>
  <c r="BE24" i="24" s="1"/>
  <c r="BH24" i="24" s="1"/>
  <c r="BB38" i="24"/>
  <c r="BE38" i="24" s="1"/>
  <c r="BH38" i="24" s="1"/>
  <c r="BI38" i="24"/>
  <c r="BI39" i="24"/>
  <c r="BB39" i="24"/>
  <c r="BE39" i="24" s="1"/>
  <c r="BH39" i="24" s="1"/>
  <c r="BB27" i="24"/>
  <c r="BE27" i="24" s="1"/>
  <c r="BH27" i="24" s="1"/>
  <c r="BI27" i="24"/>
  <c r="BB33" i="24"/>
  <c r="BE33" i="24" s="1"/>
  <c r="BH33" i="24" s="1"/>
  <c r="BI33" i="24"/>
  <c r="BB17" i="24"/>
  <c r="BE17" i="24" s="1"/>
  <c r="BH17" i="24" s="1"/>
  <c r="BI17" i="24"/>
  <c r="BI31" i="24"/>
  <c r="BB31" i="24"/>
  <c r="BE31" i="24" s="1"/>
  <c r="BH31" i="24" s="1"/>
  <c r="BB9" i="24"/>
  <c r="BE9" i="24" s="1"/>
  <c r="BH9" i="24" s="1"/>
  <c r="BI9" i="24"/>
  <c r="BI37" i="24"/>
  <c r="BB37" i="24"/>
  <c r="BE37" i="24" s="1"/>
  <c r="BH37" i="24" s="1"/>
  <c r="BI14" i="24"/>
  <c r="BB14" i="24"/>
  <c r="BE14" i="24" s="1"/>
  <c r="BH14" i="24" s="1"/>
  <c r="BB21" i="24"/>
  <c r="BE21" i="24" s="1"/>
  <c r="BH21" i="24" s="1"/>
  <c r="BI21" i="24"/>
  <c r="BB35" i="24"/>
  <c r="BE35" i="24" s="1"/>
  <c r="BH35" i="24" s="1"/>
  <c r="BI35" i="24"/>
  <c r="C12" i="13"/>
  <c r="C7" i="18" s="1"/>
  <c r="C2" i="20"/>
  <c r="B2" i="15" s="1"/>
  <c r="B3" i="15" s="1"/>
  <c r="B4" i="15" s="1"/>
  <c r="B5" i="15" s="1"/>
  <c r="J2" i="15"/>
  <c r="J3" i="15" s="1"/>
  <c r="J4" i="15" s="1"/>
  <c r="J5" i="15" s="1"/>
  <c r="G2" i="20"/>
  <c r="D65" i="12"/>
  <c r="L2" i="15" s="1"/>
  <c r="L3" i="15" s="1"/>
  <c r="L4" i="15" s="1"/>
  <c r="L5" i="15" s="1"/>
  <c r="F27" i="19"/>
  <c r="M2" i="15" s="1"/>
  <c r="O2" i="15" s="1"/>
  <c r="B7" i="19"/>
  <c r="B8" i="19"/>
  <c r="A26" i="19"/>
  <c r="A25" i="19"/>
  <c r="A24" i="19"/>
  <c r="A23" i="19"/>
  <c r="A22" i="19"/>
  <c r="C16" i="19"/>
  <c r="C4" i="19"/>
  <c r="C2" i="19"/>
  <c r="D14" i="14"/>
  <c r="D15" i="14"/>
  <c r="D16" i="14"/>
  <c r="D13" i="14"/>
  <c r="B14" i="14"/>
  <c r="B15" i="14"/>
  <c r="B16" i="14"/>
  <c r="B13" i="14"/>
  <c r="E4" i="14"/>
  <c r="B3" i="18"/>
  <c r="BJ22" i="24" l="1"/>
  <c r="BJ17" i="24"/>
  <c r="BJ38" i="24"/>
  <c r="BJ28" i="24"/>
  <c r="BJ14" i="24"/>
  <c r="BJ35" i="24"/>
  <c r="BJ21" i="24"/>
  <c r="BJ34" i="24"/>
  <c r="BJ24" i="24"/>
  <c r="BJ18" i="24"/>
  <c r="BJ5" i="24"/>
  <c r="BJ31" i="24"/>
  <c r="BJ39" i="24"/>
  <c r="BJ20" i="24"/>
  <c r="BJ40" i="24"/>
  <c r="BJ37" i="24"/>
  <c r="BJ33" i="24"/>
  <c r="BJ10" i="24"/>
  <c r="BJ11" i="24"/>
  <c r="BJ12" i="24"/>
  <c r="BJ9" i="24"/>
  <c r="BJ27" i="24"/>
  <c r="BJ42" i="24"/>
  <c r="BJ29" i="24"/>
  <c r="F28" i="19"/>
  <c r="C29" i="19" s="1"/>
  <c r="C30" i="19" l="1"/>
  <c r="F30" i="19" s="1"/>
  <c r="C11" i="13"/>
  <c r="B10" i="13"/>
  <c r="B5" i="18" s="1"/>
  <c r="E10" i="13"/>
  <c r="E9" i="13"/>
  <c r="F31" i="19" s="1"/>
  <c r="B9" i="13"/>
  <c r="B4" i="18" s="1"/>
  <c r="G12" i="13"/>
  <c r="A13" i="19" s="1"/>
  <c r="F51" i="12"/>
  <c r="F52" i="12"/>
  <c r="F53" i="12"/>
  <c r="F54" i="12"/>
  <c r="F50" i="12"/>
  <c r="D25" i="13" l="1"/>
  <c r="G50" i="12"/>
  <c r="H2" i="20" s="1"/>
  <c r="F5" i="13" l="1"/>
  <c r="F15" i="13" s="1"/>
  <c r="F16" i="13" s="1"/>
  <c r="F17" i="13" s="1"/>
  <c r="F18" i="13" s="1"/>
  <c r="F19" i="13" s="1"/>
  <c r="F20" i="13" s="1"/>
  <c r="F21" i="13" s="1"/>
  <c r="F22" i="13" s="1"/>
  <c r="E9" i="18"/>
  <c r="E17" i="18" s="1"/>
  <c r="I2" i="20" s="1"/>
  <c r="J2" i="20" s="1"/>
  <c r="F5" i="12"/>
  <c r="B7" i="12" s="1"/>
  <c r="G27" i="12"/>
  <c r="G33" i="12" s="1"/>
  <c r="E7" i="14" l="1"/>
  <c r="J13" i="1" l="1"/>
  <c r="F4" i="11" l="1"/>
  <c r="F23" i="1"/>
  <c r="I64" i="1" s="1"/>
  <c r="K13" i="1" l="1"/>
  <c r="F15" i="1"/>
  <c r="E21" i="1" s="1"/>
  <c r="I63" i="1" s="1"/>
  <c r="H69" i="1" l="1"/>
  <c r="H70" i="1" s="1"/>
  <c r="H71" i="1" s="1"/>
  <c r="H72" i="1" s="1"/>
  <c r="F32" i="11" s="1"/>
  <c r="D4" i="14"/>
  <c r="D7" i="14"/>
  <c r="G4" i="11"/>
  <c r="F19" i="1"/>
  <c r="I66" i="1" l="1"/>
  <c r="I67" i="1" l="1"/>
  <c r="N47" i="1" l="1"/>
  <c r="BQ3" i="24"/>
  <c r="BP43" i="24" l="1"/>
  <c r="BP36" i="24"/>
  <c r="BP20" i="24"/>
  <c r="BP4" i="24"/>
  <c r="BP3" i="24"/>
  <c r="BP25" i="24"/>
  <c r="BP9" i="24"/>
  <c r="BP37" i="24"/>
  <c r="BP21" i="24"/>
  <c r="BP5" i="24"/>
  <c r="BP33" i="24"/>
  <c r="BP17" i="24"/>
  <c r="BP32" i="24"/>
  <c r="BP16" i="24"/>
  <c r="BP29" i="24"/>
  <c r="BP13" i="24"/>
  <c r="BP28" i="24"/>
  <c r="BP12" i="24"/>
  <c r="BP40" i="24"/>
  <c r="BP24" i="24"/>
  <c r="BP8" i="24"/>
  <c r="BP6" i="24"/>
  <c r="BP31" i="24"/>
  <c r="BP11" i="24"/>
  <c r="BP14" i="24"/>
  <c r="BP39" i="24"/>
  <c r="BP19" i="24"/>
  <c r="BP22" i="24"/>
  <c r="BP42" i="24"/>
  <c r="BP27" i="24"/>
  <c r="BP30" i="24"/>
  <c r="BP41" i="24"/>
  <c r="BP35" i="24"/>
  <c r="BP7" i="24"/>
  <c r="BP38" i="24"/>
  <c r="BP10" i="24"/>
  <c r="BP18" i="24"/>
  <c r="BP15" i="24"/>
  <c r="BP26" i="24"/>
  <c r="BP23" i="24"/>
  <c r="BP34" i="24"/>
  <c r="BQ5" i="24"/>
  <c r="BQ6" i="24"/>
  <c r="BT3" i="24"/>
  <c r="I13" i="26" s="1"/>
  <c r="BQ4" i="24"/>
  <c r="BR13" i="24" l="1"/>
  <c r="G23" i="26" s="1"/>
  <c r="BS13" i="24"/>
  <c r="H23" i="26" s="1"/>
  <c r="BR26" i="24"/>
  <c r="G34" i="26" s="1"/>
  <c r="BS26" i="24"/>
  <c r="H34" i="26" s="1"/>
  <c r="BR29" i="24"/>
  <c r="G36" i="26" s="1"/>
  <c r="BS29" i="24"/>
  <c r="H36" i="26" s="1"/>
  <c r="BR9" i="24"/>
  <c r="G19" i="26" s="1"/>
  <c r="BS9" i="24"/>
  <c r="H19" i="26" s="1"/>
  <c r="BR42" i="24"/>
  <c r="G47" i="26" s="1"/>
  <c r="BS42" i="24"/>
  <c r="H47" i="26" s="1"/>
  <c r="BR41" i="24"/>
  <c r="G46" i="26" s="1"/>
  <c r="BS41" i="24"/>
  <c r="H46" i="26" s="1"/>
  <c r="BT4" i="24"/>
  <c r="I14" i="26" s="1"/>
  <c r="BQ7" i="24"/>
  <c r="BS31" i="24"/>
  <c r="H38" i="26" s="1"/>
  <c r="BR31" i="24"/>
  <c r="G38" i="26" s="1"/>
  <c r="BR27" i="24"/>
  <c r="G35" i="26" s="1"/>
  <c r="BS27" i="24"/>
  <c r="H35" i="26" s="1"/>
  <c r="BR25" i="24"/>
  <c r="G33" i="26" s="1"/>
  <c r="BS25" i="24"/>
  <c r="H33" i="26" s="1"/>
  <c r="BR18" i="24"/>
  <c r="G27" i="26" s="1"/>
  <c r="BS18" i="24"/>
  <c r="H27" i="26" s="1"/>
  <c r="BS3" i="24"/>
  <c r="H13" i="26" s="1"/>
  <c r="BR3" i="24"/>
  <c r="G13" i="26" s="1"/>
  <c r="BR10" i="24"/>
  <c r="G20" i="26" s="1"/>
  <c r="BS10" i="24"/>
  <c r="H20" i="26" s="1"/>
  <c r="BS22" i="24"/>
  <c r="H31" i="26" s="1"/>
  <c r="BR22" i="24"/>
  <c r="G31" i="26" s="1"/>
  <c r="BR24" i="24"/>
  <c r="G32" i="26" s="1"/>
  <c r="BS24" i="24"/>
  <c r="H32" i="26" s="1"/>
  <c r="BR17" i="24"/>
  <c r="G26" i="26" s="1"/>
  <c r="BS17" i="24"/>
  <c r="H26" i="26" s="1"/>
  <c r="BS4" i="24"/>
  <c r="H14" i="26" s="1"/>
  <c r="BR4" i="24"/>
  <c r="G14" i="26" s="1"/>
  <c r="BS6" i="24"/>
  <c r="H16" i="26" s="1"/>
  <c r="BR6" i="24"/>
  <c r="G16" i="26" s="1"/>
  <c r="BR8" i="24"/>
  <c r="G18" i="26" s="1"/>
  <c r="BS8" i="24"/>
  <c r="H18" i="26" s="1"/>
  <c r="BS38" i="24"/>
  <c r="H44" i="26" s="1"/>
  <c r="BR38" i="24"/>
  <c r="G44" i="26" s="1"/>
  <c r="BS20" i="24"/>
  <c r="H29" i="26" s="1"/>
  <c r="BR20" i="24"/>
  <c r="G29" i="26" s="1"/>
  <c r="BR11" i="24"/>
  <c r="G21" i="26" s="1"/>
  <c r="BS11" i="24"/>
  <c r="H21" i="26" s="1"/>
  <c r="BR40" i="24"/>
  <c r="G12" i="26" s="1"/>
  <c r="BS40" i="24"/>
  <c r="H12" i="26" s="1"/>
  <c r="BS36" i="24"/>
  <c r="H43" i="26" s="1"/>
  <c r="BR36" i="24"/>
  <c r="G43" i="26" s="1"/>
  <c r="BS23" i="24"/>
  <c r="H8" i="26" s="1"/>
  <c r="BR23" i="24"/>
  <c r="G8" i="26" s="1"/>
  <c r="BR37" i="24"/>
  <c r="G10" i="26" s="1"/>
  <c r="BS37" i="24"/>
  <c r="H10" i="26" s="1"/>
  <c r="BS30" i="24"/>
  <c r="H37" i="26" s="1"/>
  <c r="BR30" i="24"/>
  <c r="G37" i="26" s="1"/>
  <c r="BS15" i="24"/>
  <c r="H7" i="26" s="1"/>
  <c r="BR15" i="24"/>
  <c r="G7" i="26" s="1"/>
  <c r="BR16" i="24"/>
  <c r="G25" i="26" s="1"/>
  <c r="BS16" i="24"/>
  <c r="H25" i="26" s="1"/>
  <c r="BT6" i="24"/>
  <c r="I16" i="26" s="1"/>
  <c r="BQ9" i="24"/>
  <c r="BR32" i="24"/>
  <c r="G39" i="26" s="1"/>
  <c r="BS32" i="24"/>
  <c r="H39" i="26" s="1"/>
  <c r="BQ8" i="24"/>
  <c r="BT5" i="24"/>
  <c r="I15" i="26" s="1"/>
  <c r="BR19" i="24"/>
  <c r="G28" i="26" s="1"/>
  <c r="BS19" i="24"/>
  <c r="H28" i="26" s="1"/>
  <c r="BR33" i="24"/>
  <c r="G40" i="26" s="1"/>
  <c r="BS33" i="24"/>
  <c r="H40" i="26" s="1"/>
  <c r="BS7" i="24"/>
  <c r="H17" i="26" s="1"/>
  <c r="BR7" i="24"/>
  <c r="G17" i="26" s="1"/>
  <c r="BS39" i="24"/>
  <c r="H45" i="26" s="1"/>
  <c r="BR39" i="24"/>
  <c r="G45" i="26" s="1"/>
  <c r="BS12" i="24"/>
  <c r="H22" i="26" s="1"/>
  <c r="BR12" i="24"/>
  <c r="G22" i="26" s="1"/>
  <c r="BR5" i="24"/>
  <c r="G15" i="26" s="1"/>
  <c r="BS5" i="24"/>
  <c r="H15" i="26" s="1"/>
  <c r="BR34" i="24"/>
  <c r="G41" i="26" s="1"/>
  <c r="BS34" i="24"/>
  <c r="H41" i="26" s="1"/>
  <c r="BR35" i="24"/>
  <c r="G42" i="26" s="1"/>
  <c r="BS35" i="24"/>
  <c r="H42" i="26" s="1"/>
  <c r="BS14" i="24"/>
  <c r="H24" i="26" s="1"/>
  <c r="BR14" i="24"/>
  <c r="G24" i="26" s="1"/>
  <c r="BS28" i="24"/>
  <c r="H9" i="26" s="1"/>
  <c r="BR28" i="24"/>
  <c r="G9" i="26" s="1"/>
  <c r="BR21" i="24"/>
  <c r="G30" i="26" s="1"/>
  <c r="BS21" i="24"/>
  <c r="H30" i="26" s="1"/>
  <c r="BR43" i="24"/>
  <c r="G11" i="26" s="1"/>
  <c r="BS43" i="24"/>
  <c r="H11" i="26" s="1"/>
  <c r="M50" i="1" l="1"/>
  <c r="M48" i="1"/>
  <c r="M47" i="1"/>
  <c r="O47" i="1" s="1"/>
  <c r="V47" i="1" s="1"/>
  <c r="W47" i="1" s="1"/>
  <c r="Z47" i="1" s="1"/>
  <c r="AA47" i="1" s="1"/>
  <c r="AD47" i="1" s="1"/>
  <c r="F28" i="11" s="1"/>
  <c r="M49" i="1"/>
  <c r="BQ11" i="24"/>
  <c r="BT8" i="24"/>
  <c r="I18" i="26" s="1"/>
  <c r="BT7" i="24"/>
  <c r="I17" i="26" s="1"/>
  <c r="BQ10" i="24"/>
  <c r="N48" i="1"/>
  <c r="BQ12" i="24"/>
  <c r="BT9" i="24"/>
  <c r="I19" i="26" s="1"/>
  <c r="Q47" i="1" l="1"/>
  <c r="X47" i="1" s="1"/>
  <c r="Y47" i="1" s="1"/>
  <c r="AB47" i="1" s="1"/>
  <c r="AE47" i="1" s="1"/>
  <c r="E28" i="11" s="1"/>
  <c r="G28" i="11" s="1"/>
  <c r="BT12" i="24"/>
  <c r="I22" i="26" s="1"/>
  <c r="BQ15" i="24"/>
  <c r="N49" i="1"/>
  <c r="O48" i="1"/>
  <c r="BQ13" i="24"/>
  <c r="BT10" i="24"/>
  <c r="I20" i="26" s="1"/>
  <c r="BQ14" i="24"/>
  <c r="BT11" i="24"/>
  <c r="I21" i="26" s="1"/>
  <c r="K26" i="24"/>
  <c r="K62" i="24"/>
  <c r="K72" i="24"/>
  <c r="K78" i="24"/>
  <c r="K80" i="24" s="1"/>
  <c r="K46" i="24"/>
  <c r="K52" i="24"/>
  <c r="K84" i="24"/>
  <c r="V48" i="1" l="1"/>
  <c r="W48" i="1" s="1"/>
  <c r="Z48" i="1" s="1"/>
  <c r="AA48" i="1" s="1"/>
  <c r="AD48" i="1" s="1"/>
  <c r="F29" i="11" s="1"/>
  <c r="BQ18" i="24"/>
  <c r="BT15" i="24"/>
  <c r="I7" i="26" s="1"/>
  <c r="BQ17" i="24"/>
  <c r="BT14" i="24"/>
  <c r="I24" i="26" s="1"/>
  <c r="BQ16" i="24"/>
  <c r="BT13" i="24"/>
  <c r="I23" i="26" s="1"/>
  <c r="O49" i="1"/>
  <c r="N50" i="1"/>
  <c r="O50" i="1" s="1"/>
  <c r="V50" i="1" l="1"/>
  <c r="W50" i="1" s="1"/>
  <c r="Z50" i="1" s="1"/>
  <c r="AA50" i="1" s="1"/>
  <c r="AD50" i="1" s="1"/>
  <c r="F31" i="11" s="1"/>
  <c r="V49" i="1"/>
  <c r="W49" i="1" s="1"/>
  <c r="Z49" i="1" s="1"/>
  <c r="AA49" i="1" s="1"/>
  <c r="AD49" i="1" s="1"/>
  <c r="F30" i="11" s="1"/>
  <c r="Q48" i="1"/>
  <c r="X48" i="1" s="1"/>
  <c r="Y48" i="1" s="1"/>
  <c r="AB48" i="1" s="1"/>
  <c r="AE48" i="1" s="1"/>
  <c r="E29" i="11" s="1"/>
  <c r="G29" i="11" s="1"/>
  <c r="BQ19" i="24"/>
  <c r="BT16" i="24"/>
  <c r="I25" i="26" s="1"/>
  <c r="BQ20" i="24"/>
  <c r="BT17" i="24"/>
  <c r="I26" i="26" s="1"/>
  <c r="BQ21" i="24"/>
  <c r="BT18" i="24"/>
  <c r="I27" i="26" s="1"/>
  <c r="Q50" i="1" l="1"/>
  <c r="X50" i="1" s="1"/>
  <c r="Y50" i="1" s="1"/>
  <c r="AB50" i="1" s="1"/>
  <c r="AE50" i="1" s="1"/>
  <c r="E31" i="11" s="1"/>
  <c r="G31" i="11" s="1"/>
  <c r="Q49" i="1"/>
  <c r="X49" i="1" s="1"/>
  <c r="Y49" i="1" s="1"/>
  <c r="AB49" i="1" s="1"/>
  <c r="AE49" i="1" s="1"/>
  <c r="E30" i="11" s="1"/>
  <c r="G30" i="11" s="1"/>
  <c r="BQ22" i="24"/>
  <c r="BT19" i="24"/>
  <c r="I28" i="26" s="1"/>
  <c r="BQ24" i="24"/>
  <c r="BT21" i="24"/>
  <c r="I30" i="26" s="1"/>
  <c r="BQ23" i="24"/>
  <c r="BT20" i="24"/>
  <c r="I29" i="26" s="1"/>
  <c r="BQ25" i="24" l="1"/>
  <c r="BT22" i="24"/>
  <c r="I31" i="26" s="1"/>
  <c r="BQ26" i="24"/>
  <c r="BT23" i="24"/>
  <c r="I8" i="26" s="1"/>
  <c r="BQ27" i="24"/>
  <c r="BT24" i="24"/>
  <c r="I32" i="26" s="1"/>
  <c r="BQ30" i="24" l="1"/>
  <c r="BT27" i="24"/>
  <c r="I35" i="26" s="1"/>
  <c r="BQ28" i="24"/>
  <c r="BT25" i="24"/>
  <c r="I33" i="26" s="1"/>
  <c r="BQ29" i="24"/>
  <c r="BT26" i="24"/>
  <c r="I34" i="26" s="1"/>
  <c r="BQ33" i="24" l="1"/>
  <c r="BT30" i="24"/>
  <c r="I37" i="26" s="1"/>
  <c r="BQ32" i="24"/>
  <c r="BT29" i="24"/>
  <c r="I36" i="26" s="1"/>
  <c r="BQ31" i="24"/>
  <c r="BT28" i="24"/>
  <c r="I9" i="26" s="1"/>
  <c r="BQ34" i="24" l="1"/>
  <c r="BT31" i="24"/>
  <c r="I38" i="26" s="1"/>
  <c r="BQ35" i="24"/>
  <c r="BT32" i="24"/>
  <c r="I39" i="26" s="1"/>
  <c r="BQ36" i="24"/>
  <c r="BT33" i="24"/>
  <c r="I40" i="26" s="1"/>
  <c r="BQ39" i="24" l="1"/>
  <c r="BT36" i="24"/>
  <c r="I43" i="26" s="1"/>
  <c r="BQ37" i="24"/>
  <c r="BT34" i="24"/>
  <c r="I41" i="26" s="1"/>
  <c r="BQ38" i="24"/>
  <c r="BT35" i="24"/>
  <c r="I42" i="26" s="1"/>
  <c r="BQ41" i="24" l="1"/>
  <c r="BT41" i="24" s="1"/>
  <c r="I46" i="26" s="1"/>
  <c r="BT38" i="24"/>
  <c r="I44" i="26" s="1"/>
  <c r="BQ40" i="24"/>
  <c r="BT37" i="24"/>
  <c r="I10" i="26" s="1"/>
  <c r="BQ42" i="24"/>
  <c r="BT42" i="24" s="1"/>
  <c r="I47" i="26" s="1"/>
  <c r="BT39" i="24"/>
  <c r="I45" i="26" s="1"/>
  <c r="BQ43" i="24" l="1"/>
  <c r="BT43" i="24" s="1"/>
  <c r="I11" i="26" s="1"/>
  <c r="BT40" i="24"/>
  <c r="I12" i="26" s="1"/>
</calcChain>
</file>

<file path=xl/sharedStrings.xml><?xml version="1.0" encoding="utf-8"?>
<sst xmlns="http://schemas.openxmlformats.org/spreadsheetml/2006/main" count="919" uniqueCount="458">
  <si>
    <t>Cantidad</t>
  </si>
  <si>
    <t>Ida</t>
  </si>
  <si>
    <t>Regreso</t>
  </si>
  <si>
    <t>Total</t>
  </si>
  <si>
    <t>Desde</t>
  </si>
  <si>
    <t>Doble</t>
  </si>
  <si>
    <t>Avianca</t>
  </si>
  <si>
    <t>Hotel</t>
  </si>
  <si>
    <t>Fecha Ida</t>
  </si>
  <si>
    <t>$ Total Vuelos</t>
  </si>
  <si>
    <t>Tasa Admin x pax</t>
  </si>
  <si>
    <t>Adultos</t>
  </si>
  <si>
    <t>Niños</t>
  </si>
  <si>
    <t>Niño</t>
  </si>
  <si>
    <t>Adulto</t>
  </si>
  <si>
    <t>Total Pax</t>
  </si>
  <si>
    <t>Tiquetes</t>
  </si>
  <si>
    <t>Tasa Admin</t>
  </si>
  <si>
    <t>Tarjeta Asistencia</t>
  </si>
  <si>
    <t>Todo lo demas</t>
  </si>
  <si>
    <t>Solo Hotel</t>
  </si>
  <si>
    <t>Totales sin hotel</t>
  </si>
  <si>
    <t>Subtotal</t>
  </si>
  <si>
    <t>Adicionales</t>
  </si>
  <si>
    <t>Total Otros</t>
  </si>
  <si>
    <t>Rionegro</t>
  </si>
  <si>
    <t>Fecha Regreso</t>
  </si>
  <si>
    <t>Complementos del Viaje Incluidos en el total</t>
  </si>
  <si>
    <t>Tarjeta de asistencia médica</t>
  </si>
  <si>
    <t>Tiquetes aéreos ida y regreso</t>
  </si>
  <si>
    <t>Desayunos</t>
  </si>
  <si>
    <t>Incluye</t>
  </si>
  <si>
    <t>Desayunos         Almuerzos         Cenas</t>
  </si>
  <si>
    <t xml:space="preserve">  Viajando con mi</t>
  </si>
  <si>
    <t>Reserva con</t>
  </si>
  <si>
    <t>Alimentos</t>
  </si>
  <si>
    <t>Carro opcional</t>
  </si>
  <si>
    <t>En pesos</t>
  </si>
  <si>
    <t>en USD</t>
  </si>
  <si>
    <t>Noches</t>
  </si>
  <si>
    <t>COMPOSICIÓN DE LOS VIAJEROS</t>
  </si>
  <si>
    <t>Wingo</t>
  </si>
  <si>
    <t>Arajet</t>
  </si>
  <si>
    <t>Jetsmart</t>
  </si>
  <si>
    <t>Latam</t>
  </si>
  <si>
    <t>Copa Airlines</t>
  </si>
  <si>
    <t>→LOS VUELOS← IDA</t>
  </si>
  <si>
    <t>→Vuelos de regreso</t>
  </si>
  <si>
    <t>Calcular asistencia médica</t>
  </si>
  <si>
    <t>INFANTES</t>
  </si>
  <si>
    <t>Infantes (0 a 23meses)</t>
  </si>
  <si>
    <t>MANIPULAMOS TODO LO ROJO</t>
  </si>
  <si>
    <t>David Betancur</t>
  </si>
  <si>
    <t>Camilo Betancur</t>
  </si>
  <si>
    <t>ORIGINAL</t>
  </si>
  <si>
    <t>IDA</t>
  </si>
  <si>
    <t>REGRESO</t>
  </si>
  <si>
    <t>Incluye:</t>
  </si>
  <si>
    <t>Equipaje</t>
  </si>
  <si>
    <t>Almuerzos</t>
  </si>
  <si>
    <t>Cenas</t>
  </si>
  <si>
    <t>Barra libre</t>
  </si>
  <si>
    <t>Refrigerios</t>
  </si>
  <si>
    <t>Agencia</t>
  </si>
  <si>
    <t>Corazón Viajero</t>
  </si>
  <si>
    <t>Fecha de elaboración</t>
  </si>
  <si>
    <t>Mi asesor</t>
  </si>
  <si>
    <t>Enviar servicios al número</t>
  </si>
  <si>
    <t>.</t>
  </si>
  <si>
    <t>Titular</t>
  </si>
  <si>
    <t>Teléfono</t>
  </si>
  <si>
    <t>Dirección</t>
  </si>
  <si>
    <t>Deposito</t>
  </si>
  <si>
    <t>Datos Factura</t>
  </si>
  <si>
    <t>N Documento</t>
  </si>
  <si>
    <t>Correo Electronico</t>
  </si>
  <si>
    <t>Las habitaciones se reciben (Check in) 3pm y se devuelven (Check out) 12:00m</t>
  </si>
  <si>
    <t>¿Tiene Escala?</t>
  </si>
  <si>
    <t>del hotel ni de los aviones, si el hotel se sobrevende está obligado a brindar una opción en categoría</t>
  </si>
  <si>
    <t>No nos gusta la letra pequeña</t>
  </si>
  <si>
    <t>igual o superior, si la aerolinea cambia los vuelos debe hacer ajustes o indemnizar según sus politicas.</t>
  </si>
  <si>
    <t>Las politicas de cancelaciones son determinadas según el hotel contratado y el vuelo contratado</t>
  </si>
  <si>
    <t>SUBTOTAL</t>
  </si>
  <si>
    <t>www.corazonviajero.com</t>
  </si>
  <si>
    <t>Nit 901689159-8</t>
  </si>
  <si>
    <t>RNT 157379</t>
  </si>
  <si>
    <t>Advertimos que la explotación y abuso sexual de menores de edad son considerados un delito grave sancionado penalmente Ley 679 2001</t>
  </si>
  <si>
    <t>Notas</t>
  </si>
  <si>
    <t>Itagüí Calle 50 #46 - 08</t>
  </si>
  <si>
    <t>Cel 311 640 6212</t>
  </si>
  <si>
    <t>DETALLE</t>
  </si>
  <si>
    <t>CANTIDAD</t>
  </si>
  <si>
    <t xml:space="preserve">PRECIO </t>
  </si>
  <si>
    <t xml:space="preserve">TOTAL </t>
  </si>
  <si>
    <t>Sencilla</t>
  </si>
  <si>
    <t>Doble / Triple</t>
  </si>
  <si>
    <t>Múltiple</t>
  </si>
  <si>
    <t>Niños de 2 a 11 años</t>
  </si>
  <si>
    <t>Infantes ≤ 23 meses</t>
  </si>
  <si>
    <t>Menores de edad</t>
  </si>
  <si>
    <t>Adicional llevar permiso notariado si no viaja con sus 2 padres.</t>
  </si>
  <si>
    <t>Extranjeros</t>
  </si>
  <si>
    <t xml:space="preserve">Nota: Antes del viaje </t>
  </si>
  <si>
    <t>ESTA RESERVA SE CANCELA EL DIA</t>
  </si>
  <si>
    <t>CON PENALIDAD DEL 100%</t>
  </si>
  <si>
    <t xml:space="preserve">si atraviesa una situación de causa mayor y no puede viajar notificarnos con los </t>
  </si>
  <si>
    <t xml:space="preserve"> debidos soportes para que trámitemos la reprogramación ante la aérolinea y el hotel</t>
  </si>
  <si>
    <t>El trabajo de la agencia es garantizar el mejor precio posible y facilidades de compra</t>
  </si>
  <si>
    <t>si llega a tener alguna novedad en el destino, estamos para ayudarle</t>
  </si>
  <si>
    <t>y lo más importante elija siempre un hotel de acuerdo a sus gustos y capacidad económica</t>
  </si>
  <si>
    <t>para que disfrute del comienzo al final, no se guie solo por la tarifa aquí le ayudanos a elegir bien.</t>
  </si>
  <si>
    <t>Fecha Día inicio del viaje</t>
  </si>
  <si>
    <t>Si la reserva no se encuentra paga en la fecha indicada, se cancela automaticamente y para su</t>
  </si>
  <si>
    <t xml:space="preserve">reactivación,  debe comunicarse con su asesor para así verificar la nueva tarifa y la disponibilidad </t>
  </si>
  <si>
    <t>de cupos; Esta reserva es no reembolsable y los cambios generan costos</t>
  </si>
  <si>
    <t>los servicios que no utilice no son reembolsables, en destino sea respetuoso y no rompa las leyes.</t>
  </si>
  <si>
    <t>Si tiene un mal comportamiento en destino puede perder servicios, viaje y su libertad.</t>
  </si>
  <si>
    <t>Medio de Recacudo Favorito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</si>
  <si>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</si>
  <si>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</si>
  <si>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</si>
  <si>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+</t>
  </si>
  <si>
    <t>Nacimiento</t>
  </si>
  <si>
    <t>Habitacion 1</t>
  </si>
  <si>
    <t>Nombres</t>
  </si>
  <si>
    <t>Apellidos</t>
  </si>
  <si>
    <t>N documento</t>
  </si>
  <si>
    <t>Triple</t>
  </si>
  <si>
    <t>Cuádruple</t>
  </si>
  <si>
    <t>Quintuple</t>
  </si>
  <si>
    <t>2 niños</t>
  </si>
  <si>
    <t>4 niños</t>
  </si>
  <si>
    <t>3 niños</t>
  </si>
  <si>
    <t>Infante</t>
  </si>
  <si>
    <t>2 infantes</t>
  </si>
  <si>
    <t>3 infantes</t>
  </si>
  <si>
    <t>4 infantes</t>
  </si>
  <si>
    <t>Elegir</t>
  </si>
  <si>
    <t>1 Vuelos</t>
  </si>
  <si>
    <t>HotelDo</t>
  </si>
  <si>
    <t>VDT</t>
  </si>
  <si>
    <t>2 Hoteles</t>
  </si>
  <si>
    <t>Price</t>
  </si>
  <si>
    <t>TBO</t>
  </si>
  <si>
    <t>Bedsonline</t>
  </si>
  <si>
    <t>3 Traslados Tours</t>
  </si>
  <si>
    <t>#</t>
  </si>
  <si>
    <t>Valor total de la reserva</t>
  </si>
  <si>
    <t>Nuevo saldo</t>
  </si>
  <si>
    <t xml:space="preserve"> debidos soportes para que trámitemos la reprogramación ante la aérolinea y el hotel.</t>
  </si>
  <si>
    <t>Directos</t>
  </si>
  <si>
    <t>kayak</t>
  </si>
  <si>
    <t>4 asistencia</t>
  </si>
  <si>
    <t>con magenta</t>
  </si>
  <si>
    <t>Efectivo</t>
  </si>
  <si>
    <t>Transferencia</t>
  </si>
  <si>
    <t>Sistecredito</t>
  </si>
  <si>
    <t>Addi</t>
  </si>
  <si>
    <t>T. Crédito</t>
  </si>
  <si>
    <t>Link</t>
  </si>
  <si>
    <t>Vuelos</t>
  </si>
  <si>
    <t>Traslados</t>
  </si>
  <si>
    <t>Tours</t>
  </si>
  <si>
    <t>otros</t>
  </si>
  <si>
    <t>Asistencia médica</t>
  </si>
  <si>
    <t>VENTA</t>
  </si>
  <si>
    <t>GANANCIA BRUTA</t>
  </si>
  <si>
    <t>Asesor</t>
  </si>
  <si>
    <t>SOLICITUD DE SERVICIOS</t>
  </si>
  <si>
    <t>LLEGADA</t>
  </si>
  <si>
    <t>Contacto de pasajero principal</t>
  </si>
  <si>
    <t>Aerolinea</t>
  </si>
  <si>
    <t># Vuelo</t>
  </si>
  <si>
    <t>Fecha</t>
  </si>
  <si>
    <t>LIQUIDACIÓN</t>
  </si>
  <si>
    <t>Fecha Elaboracion</t>
  </si>
  <si>
    <t>Counter</t>
  </si>
  <si>
    <t>En caso de sobreventa el alojamiento será en un hotel similar o mejor al contratado</t>
  </si>
  <si>
    <t xml:space="preserve">AEROLINEA </t>
  </si>
  <si>
    <t>EQUIPAJE</t>
  </si>
  <si>
    <t>Código</t>
  </si>
  <si>
    <t>Asignación de sillas</t>
  </si>
  <si>
    <t>si la aerolinea cambia los horarios de vuelos ofrece reacomodación o un bono por el valor del tiquete</t>
  </si>
  <si>
    <t xml:space="preserve">ESTE PLAN ES PROMOCIONAL NO PERMITE CAMBIOS NI REEMBOLSOS* </t>
  </si>
  <si>
    <t>Concepto</t>
  </si>
  <si>
    <t>$ Unitario</t>
  </si>
  <si>
    <t>Impuestos</t>
  </si>
  <si>
    <t>Otros servicios adicionales</t>
  </si>
  <si>
    <t>TOTAL</t>
  </si>
  <si>
    <t>Tarifa Base Comisionable</t>
  </si>
  <si>
    <t>% Descuento</t>
  </si>
  <si>
    <t>Total Descuento</t>
  </si>
  <si>
    <t>Neto a pagar</t>
  </si>
  <si>
    <t>¿A QUIEN LE VAMOS A FACTURAR?</t>
  </si>
  <si>
    <t>CORAZON VIAJERO GRUPO EMPRESARIAL NIT 901689159 AHORROS BANCOLOMBIA  016 0000 2697</t>
  </si>
  <si>
    <t>ACOMODACIÓN</t>
  </si>
  <si>
    <t>HABITACION 1</t>
  </si>
  <si>
    <t>Freelance</t>
  </si>
  <si>
    <t>Nombre</t>
  </si>
  <si>
    <t>Documento</t>
  </si>
  <si>
    <t>Correo</t>
  </si>
  <si>
    <t>Fecha máxima pago total</t>
  </si>
  <si>
    <t>Valor del abono</t>
  </si>
  <si>
    <t xml:space="preserve">Fecha </t>
  </si>
  <si>
    <t>Medio de pago</t>
  </si>
  <si>
    <t>magenta</t>
  </si>
  <si>
    <t>Telefono</t>
  </si>
  <si>
    <t>Destino</t>
  </si>
  <si>
    <t>Valor de la venta</t>
  </si>
  <si>
    <t>Provedores</t>
  </si>
  <si>
    <t>Fecha de venta</t>
  </si>
  <si>
    <t>Fecha de Viaje</t>
  </si>
  <si>
    <t>S. Enviados</t>
  </si>
  <si>
    <t>Fecha de viaje</t>
  </si>
  <si>
    <t>Tel Cliente</t>
  </si>
  <si>
    <t>Valor Venta</t>
  </si>
  <si>
    <t>Proveedores</t>
  </si>
  <si>
    <t>AbonosCliente</t>
  </si>
  <si>
    <t>Fecha Nacimiento</t>
  </si>
  <si>
    <t>COD</t>
  </si>
  <si>
    <t>Pago a total Prov</t>
  </si>
  <si>
    <t>Factura Venta</t>
  </si>
  <si>
    <t>Cod</t>
  </si>
  <si>
    <t>Saldo pendiente</t>
  </si>
  <si>
    <t>Titular de la Reserva</t>
  </si>
  <si>
    <t>Fecha Limite de Pago</t>
  </si>
  <si>
    <t>Como se entero</t>
  </si>
  <si>
    <t>Instagram</t>
  </si>
  <si>
    <t>Facebook</t>
  </si>
  <si>
    <t>Market Place</t>
  </si>
  <si>
    <t>Referido</t>
  </si>
  <si>
    <t>Rompe trafico</t>
  </si>
  <si>
    <t>Volantes</t>
  </si>
  <si>
    <t>Arepas</t>
  </si>
  <si>
    <t>Restaurante</t>
  </si>
  <si>
    <t>Ganancia Bruta</t>
  </si>
  <si>
    <t>Precio Neto</t>
  </si>
  <si>
    <t>Notas Importantes</t>
  </si>
  <si>
    <t>Anotaciones Especiales</t>
  </si>
  <si>
    <t>Numero x</t>
  </si>
  <si>
    <t>Codigo Vuelo</t>
  </si>
  <si>
    <t>N V manual</t>
  </si>
  <si>
    <t>Itagüí Calle 50 #46 - 08 Local 106</t>
  </si>
  <si>
    <t>PAGO TOTAL PARA EL DÍA (Si no paga penalidad del 100% de los valores abonados por incumplimiento al contrato)</t>
  </si>
  <si>
    <t xml:space="preserve">*Permitidas las reprogramaciones con los comprobantes de causa mayor sujetos </t>
  </si>
  <si>
    <t>a aprobación por la aerolinea y el hotel</t>
  </si>
  <si>
    <t>IMPUESTOS</t>
  </si>
  <si>
    <t>Transferencia bancaria es gratis por la App, sucursal virtual y cajero Sí es consignación bancaria sumar $12.000</t>
  </si>
  <si>
    <t xml:space="preserve"> que serán descontados como comisión por parte del banco Por link de compra sumar 4% que es la comisón de la plataforma</t>
  </si>
  <si>
    <t>E-Mail</t>
  </si>
  <si>
    <t>Como se entero…</t>
  </si>
  <si>
    <t>Juan Grisales</t>
  </si>
  <si>
    <t>10kg</t>
  </si>
  <si>
    <t>Traslados del Aeropuerto al hotel</t>
  </si>
  <si>
    <t>RECIBOS Y ESTADO DE CUENTA</t>
  </si>
  <si>
    <t>Contbilidad</t>
  </si>
  <si>
    <t>Temporada</t>
  </si>
  <si>
    <t>HOTEL</t>
  </si>
  <si>
    <t>Alojamiento en el Hotel Elegido</t>
  </si>
  <si>
    <t>Alimentación según el plan elegido:</t>
  </si>
  <si>
    <t>Hotel Elegido</t>
  </si>
  <si>
    <t>Tarjeta de asistencia médica cobertura $35millones de pesos</t>
  </si>
  <si>
    <t>Tiquetes aéreos</t>
  </si>
  <si>
    <t>Traslados desde el aeropuerto hasta el hotel y desde el hotel al aeropuerto</t>
  </si>
  <si>
    <t>Cédula y los documentos de viaje impresos</t>
  </si>
  <si>
    <t>Pasaporte o cédula de extranjería.</t>
  </si>
  <si>
    <t>_+57</t>
  </si>
  <si>
    <t>Tours Adicionales</t>
  </si>
  <si>
    <t>doble</t>
  </si>
  <si>
    <t>triple</t>
  </si>
  <si>
    <t>sencilla</t>
  </si>
  <si>
    <t>niños</t>
  </si>
  <si>
    <t xml:space="preserve">Hotel </t>
  </si>
  <si>
    <t>Comidas</t>
  </si>
  <si>
    <t>notas</t>
  </si>
  <si>
    <t>fechas</t>
  </si>
  <si>
    <t>hasta 20 diciembre</t>
  </si>
  <si>
    <t>desde 21 diciembre</t>
  </si>
  <si>
    <t>Santa Marta</t>
  </si>
  <si>
    <t>Temporada X</t>
  </si>
  <si>
    <t>Resultado</t>
  </si>
  <si>
    <t>Traslados 1 a 4</t>
  </si>
  <si>
    <t>Traslados 5 al 8</t>
  </si>
  <si>
    <t>Traslados 9 a 12</t>
  </si>
  <si>
    <t>Traslados 13 a 20</t>
  </si>
  <si>
    <t>Sunny Tours</t>
  </si>
  <si>
    <t>Infinity</t>
  </si>
  <si>
    <t>Playa blanca y acuario</t>
  </si>
  <si>
    <t>Playa blanca sin almuerzo(Neto)</t>
  </si>
  <si>
    <t>Chiva Rumbera(Neto)</t>
  </si>
  <si>
    <t xml:space="preserve">Playa Blanca, acuario y almuerzo </t>
  </si>
  <si>
    <t xml:space="preserve">        Tour en chiva 7PM</t>
  </si>
  <si>
    <t>Traslados del  hotel al aeropuerto</t>
  </si>
  <si>
    <t>Incluye impuestos hoteleros e IVA 19%</t>
  </si>
  <si>
    <t>Tiquete Redondeo a la alta</t>
  </si>
  <si>
    <t>Check in digital</t>
  </si>
  <si>
    <t xml:space="preserve">Sunny tours </t>
  </si>
  <si>
    <t>.travel</t>
  </si>
  <si>
    <t>Hoteles y destinos</t>
  </si>
  <si>
    <t>Vuele secreto Terrestre</t>
  </si>
  <si>
    <t>Grupos Travel</t>
  </si>
  <si>
    <t>Mayor Plus</t>
  </si>
  <si>
    <t>Sueños y aventuras</t>
  </si>
  <si>
    <t>https://wa.me/573202929378</t>
  </si>
  <si>
    <t>Escala</t>
  </si>
  <si>
    <t>Directo</t>
  </si>
  <si>
    <t>Hotel Santa Marta</t>
  </si>
  <si>
    <t xml:space="preserve"> IDA</t>
  </si>
  <si>
    <t>Salida</t>
  </si>
  <si>
    <t>llegada</t>
  </si>
  <si>
    <t>Pendiente</t>
  </si>
  <si>
    <t>Medellin</t>
  </si>
  <si>
    <t>Alojamiento en Santa Marta en hotel con la alimentación elegida</t>
  </si>
  <si>
    <t xml:space="preserve">Tour a Playa Blanca sin almuerzo </t>
  </si>
  <si>
    <t>Chiva nocturna por la ciudad de Santa Marta</t>
  </si>
  <si>
    <t>REQUISITOS DE VIAJE:</t>
  </si>
  <si>
    <t>Viaje a Santa Marta</t>
  </si>
  <si>
    <t>0/01/1900</t>
  </si>
  <si>
    <t>VIAJE SANTA MARTA</t>
  </si>
  <si>
    <t>santa marta</t>
  </si>
  <si>
    <t>Desayuno y cena</t>
  </si>
  <si>
    <r>
      <t xml:space="preserve">El trabajo de la agencia es conectar los    </t>
    </r>
    <r>
      <rPr>
        <sz val="8"/>
        <color rgb="FFFF0000"/>
        <rFont val="Calibri"/>
        <family val="2"/>
      </rPr>
      <t>♥</t>
    </r>
    <r>
      <rPr>
        <sz val="8"/>
        <color theme="1"/>
        <rFont val="Calibri"/>
        <family val="2"/>
      </rPr>
      <t xml:space="preserve">     viajeros con los servicios en destino, no somos los dueños</t>
    </r>
  </si>
  <si>
    <t>sunny</t>
  </si>
  <si>
    <t>x</t>
  </si>
  <si>
    <t>"Disfruta tus vacaciones en la Perla de America, un mar hermoso</t>
  </si>
  <si>
    <r>
      <rPr>
        <b/>
        <sz val="9"/>
        <color rgb="FFFF0000"/>
        <rFont val="Poppins"/>
      </rPr>
      <t xml:space="preserve">♥  </t>
    </r>
    <r>
      <rPr>
        <b/>
        <sz val="9"/>
        <color theme="1"/>
        <rFont val="Poppins"/>
      </rPr>
      <t xml:space="preserve"> Viajeros</t>
    </r>
  </si>
  <si>
    <t>4 a 9 años</t>
  </si>
  <si>
    <t>Desayuno Almuerzo y Cena</t>
  </si>
  <si>
    <t>25dic .</t>
  </si>
  <si>
    <t>26 Dic a 15 Enero</t>
  </si>
  <si>
    <t>Apoyo del pago</t>
  </si>
  <si>
    <t>4 a 10 años</t>
  </si>
  <si>
    <t>El plan perfecto</t>
  </si>
  <si>
    <t>Playa Blanca con almuerzo y Acuario</t>
  </si>
  <si>
    <t>Hotel con desayuno y cena</t>
  </si>
  <si>
    <t>Tayrona del Mar / Taybo / San Siraka</t>
  </si>
  <si>
    <t>Rodadero / Chiva</t>
  </si>
  <si>
    <t>Cabo San Juan con almuerzo</t>
  </si>
  <si>
    <t>City tour / Libre</t>
  </si>
  <si>
    <t>4 / 3 Noches</t>
  </si>
  <si>
    <t>Desayuno almuerzo y cena</t>
  </si>
  <si>
    <t>No incluye gastos ni servicios NO especificados</t>
  </si>
  <si>
    <t>Dorado Beach</t>
  </si>
  <si>
    <t xml:space="preserve">    y un viaje de una buena relación costo beneficio"</t>
  </si>
  <si>
    <t xml:space="preserve">       Redes sociales</t>
  </si>
  <si>
    <r>
      <rPr>
        <i/>
        <sz val="11"/>
        <rFont val="Poppins"/>
      </rPr>
      <t>Dale →</t>
    </r>
    <r>
      <rPr>
        <b/>
        <i/>
        <sz val="11"/>
        <rFont val="Poppins"/>
      </rPr>
      <t>click</t>
    </r>
    <r>
      <rPr>
        <i/>
        <sz val="11"/>
        <rFont val="Poppins"/>
      </rPr>
      <t xml:space="preserve"> y mira lo que dicen los</t>
    </r>
    <r>
      <rPr>
        <b/>
        <sz val="11"/>
        <rFont val="Poppins"/>
      </rPr>
      <t xml:space="preserve"> Corazones </t>
    </r>
    <r>
      <rPr>
        <sz val="11"/>
        <color rgb="FFFF0000"/>
        <rFont val="Poppins"/>
      </rPr>
      <t>♥</t>
    </r>
    <r>
      <rPr>
        <sz val="11"/>
        <rFont val="Poppins"/>
      </rPr>
      <t xml:space="preserve"> </t>
    </r>
    <r>
      <rPr>
        <b/>
        <sz val="11"/>
        <rFont val="Poppins"/>
      </rPr>
      <t>Viajeros...</t>
    </r>
  </si>
  <si>
    <t>Desayuno</t>
  </si>
  <si>
    <t>Be La Sierra Estandar</t>
  </si>
  <si>
    <t>Be La Sierra Vista al Mar</t>
  </si>
  <si>
    <t>Pagos con tarjeta o link generan un cargo adicional del 4%</t>
  </si>
  <si>
    <t xml:space="preserve"> Cotización vigente</t>
  </si>
  <si>
    <t xml:space="preserve"> 4 a 11 años </t>
  </si>
  <si>
    <t xml:space="preserve"> DIC,22 </t>
  </si>
  <si>
    <t xml:space="preserve"> DIC,23, </t>
  </si>
  <si>
    <t xml:space="preserve"> DIC23, </t>
  </si>
  <si>
    <t>Bello Caribe Estandar</t>
  </si>
  <si>
    <t>na</t>
  </si>
  <si>
    <t>Bello Caribe Superior</t>
  </si>
  <si>
    <t>Bello Caribe con Balcón</t>
  </si>
  <si>
    <t>5 a 9</t>
  </si>
  <si>
    <t>DIC22C</t>
  </si>
  <si>
    <t xml:space="preserve"> DIC23C </t>
  </si>
  <si>
    <t>Caribe Rodero</t>
  </si>
  <si>
    <t>Rodadero Dorado</t>
  </si>
  <si>
    <t>Desayuno Almuerzo cena y Bebidas</t>
  </si>
  <si>
    <t>5 a 10</t>
  </si>
  <si>
    <t>Hotel Edmar</t>
  </si>
  <si>
    <t>4 a 10</t>
  </si>
  <si>
    <t>El Delfín</t>
  </si>
  <si>
    <t>0a 5 free</t>
  </si>
  <si>
    <t>Olas Marinas Rodadero</t>
  </si>
  <si>
    <t>Olas Marinas Inn</t>
  </si>
  <si>
    <t>Desayuno y Cena</t>
  </si>
  <si>
    <t>Palmarena</t>
  </si>
  <si>
    <t>20dicc</t>
  </si>
  <si>
    <t>21dicc</t>
  </si>
  <si>
    <t>Portobahía</t>
  </si>
  <si>
    <t>Tamacá Beach Resort Superior</t>
  </si>
  <si>
    <t>5 a 12</t>
  </si>
  <si>
    <t>20 Dicc</t>
  </si>
  <si>
    <t>21Dicc</t>
  </si>
  <si>
    <t>Tamacá Beach Resort Deluxe</t>
  </si>
  <si>
    <t>Vadamar</t>
  </si>
  <si>
    <t>24dicc</t>
  </si>
  <si>
    <t>23Dicc</t>
  </si>
  <si>
    <t>26dicc</t>
  </si>
  <si>
    <t>Taybo Kai</t>
  </si>
  <si>
    <t>Taybo Beach</t>
  </si>
  <si>
    <t>A</t>
  </si>
  <si>
    <t>B</t>
  </si>
  <si>
    <t>C</t>
  </si>
  <si>
    <t>D</t>
  </si>
  <si>
    <t>CMIDAS</t>
  </si>
  <si>
    <t>Estas son las tarifas netas</t>
  </si>
  <si>
    <t>CANTIDADES Y TEMPORADAS</t>
  </si>
  <si>
    <t>single</t>
  </si>
  <si>
    <t>DOB</t>
  </si>
  <si>
    <t>MULT</t>
  </si>
  <si>
    <t>CHD</t>
  </si>
  <si>
    <t>Liquidador real</t>
  </si>
  <si>
    <t>Porcentaje</t>
  </si>
  <si>
    <t>TARIFARIO DE VENTA</t>
  </si>
  <si>
    <t xml:space="preserve">SIMPLIFICANDO A PRECIO POR PERSONA </t>
  </si>
  <si>
    <t>Correcion de ceros</t>
  </si>
  <si>
    <t>Dividiendo por 1000</t>
  </si>
  <si>
    <t>No decimales</t>
  </si>
  <si>
    <t>Regresando a Miles</t>
  </si>
  <si>
    <t>DESFASE</t>
  </si>
  <si>
    <t>%</t>
  </si>
  <si>
    <t>Total HOTEL</t>
  </si>
  <si>
    <t>Per capita</t>
  </si>
  <si>
    <t>Todo todo</t>
  </si>
  <si>
    <t>TOTAL VIAJE</t>
  </si>
  <si>
    <t>COD.</t>
  </si>
  <si>
    <t>Avexi Suires</t>
  </si>
  <si>
    <t>Virrey</t>
  </si>
  <si>
    <t>TOLEDO</t>
  </si>
  <si>
    <t>Cartagena Premium</t>
  </si>
  <si>
    <t>6 a 11</t>
  </si>
  <si>
    <t>Bahía</t>
  </si>
  <si>
    <t>Dubai</t>
  </si>
  <si>
    <t>Full</t>
  </si>
  <si>
    <t>3 a 10</t>
  </si>
  <si>
    <t>Precio Platfrm</t>
  </si>
  <si>
    <t>Todo Incluído</t>
  </si>
  <si>
    <t>Bar 8am a 8am</t>
  </si>
  <si>
    <t>Promedio</t>
  </si>
  <si>
    <t>NIÑOS</t>
  </si>
  <si>
    <t>ADULTOS</t>
  </si>
  <si>
    <t>sin Niños</t>
  </si>
  <si>
    <t>Z47</t>
  </si>
  <si>
    <t>Escribir</t>
  </si>
  <si>
    <t>Escriba la fecha de Viaje</t>
  </si>
  <si>
    <t>Nombre del asesor</t>
  </si>
  <si>
    <t>Dobles</t>
  </si>
  <si>
    <t>Múltiples (3 o más)</t>
  </si>
  <si>
    <t xml:space="preserve"> Sencilla</t>
  </si>
  <si>
    <t>Niños de 5 a 9 anos</t>
  </si>
  <si>
    <t>Ciudad Origen</t>
  </si>
  <si>
    <t>Ciudad Destino</t>
  </si>
  <si>
    <t>¿$ cada tiquete?</t>
  </si>
  <si>
    <t xml:space="preserve"> ¿$Todos de ida?</t>
  </si>
  <si>
    <t>Hora ida</t>
  </si>
  <si>
    <t>Llegada</t>
  </si>
  <si>
    <t xml:space="preserve"> Aerolínea</t>
  </si>
  <si>
    <t>¿$Todos de Regreso</t>
  </si>
  <si>
    <t>Hora Regreso</t>
  </si>
  <si>
    <t>Cartagena</t>
  </si>
  <si>
    <t>→ Cartagena</t>
  </si>
  <si>
    <t>Cartagena →</t>
  </si>
  <si>
    <t xml:space="preserve">        Tour a playa blanca sin almuerzo</t>
  </si>
  <si>
    <t>OTROS TOURS</t>
  </si>
  <si>
    <t>Hotel Rodadero Inn By GEH Suites</t>
  </si>
  <si>
    <t>Sansiraka Suites by GEH Suites</t>
  </si>
  <si>
    <t>Tamacá Beach Resort</t>
  </si>
  <si>
    <t>Hotel Porto Horizonte</t>
  </si>
  <si>
    <t xml:space="preserve">               CONFIRMACIÓN DE VIAJE SANTA MARTA</t>
  </si>
  <si>
    <t>Playa blanca SIN almuerzo e impuesto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</si>
</sst>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"/>
    <numFmt numFmtId="166" formatCode="[$-240A]d&quot; de &quot;mmmm&quot; de &quot;yyyy;@"/>
    <numFmt numFmtId="167" formatCode="[$-F800]dddd\,\ mmmm\ dd\,\ yyyy"/>
    <numFmt numFmtId="168" formatCode="_-[$$-240A]\ * #,##0_-;\-[$$-240A]\ * #,##0_-;_-[$$-240A]\ * &quot;-&quot;??_-;_-@_-"/>
    <numFmt numFmtId="169" formatCode="&quot;$&quot;\ #,##0.000"/>
    <numFmt numFmtId="170" formatCode="_-&quot;$&quot;\ * #,##0.000_-;\-&quot;$&quot;\ * #,##0.000_-;_-&quot;$&quot;\ * &quot;-&quot;??_-;_-@_-"/>
    <numFmt numFmtId="171" formatCode="_-&quot;$&quot;\ * #,##0_-;\-&quot;$&quot;\ * #,##0_-;_-&quot;$&quot;\ * &quot;-&quot;???_-;_-@_-"/>
  </numFmts>
  <fonts count="1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sz val="8"/>
      <name val="Calibri"/>
      <family val="2"/>
      <scheme val="minor"/>
    </font>
    <font>
      <sz val="10"/>
      <color theme="1"/>
      <name val="Poppins"/>
    </font>
    <font>
      <i/>
      <sz val="9"/>
      <color theme="1"/>
      <name val="Poppins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7" tint="0.39997558519241921"/>
      <name val="Calibri"/>
      <family val="2"/>
      <scheme val="minor"/>
    </font>
    <font>
      <sz val="10"/>
      <color theme="7" tint="0.59999389629810485"/>
      <name val="Calibri"/>
      <family val="2"/>
      <scheme val="minor"/>
    </font>
    <font>
      <b/>
      <sz val="10"/>
      <color theme="7" tint="0.59999389629810485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7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4"/>
      <name val="Calibri"/>
      <family val="2"/>
      <scheme val="minor"/>
    </font>
    <font>
      <sz val="8"/>
      <color theme="1"/>
      <name val="Poppins"/>
    </font>
    <font>
      <b/>
      <sz val="11"/>
      <color theme="1"/>
      <name val="Calibri"/>
      <family val="2"/>
      <scheme val="minor"/>
    </font>
    <font>
      <sz val="6"/>
      <color theme="1"/>
      <name val="Poppins"/>
    </font>
    <font>
      <b/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rgb="FFFF313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7" tint="0.59999389629810485"/>
      <name val="Calibri"/>
      <family val="2"/>
      <scheme val="minor"/>
    </font>
    <font>
      <i/>
      <sz val="10"/>
      <color theme="1"/>
      <name val="Poppins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8"/>
      <color theme="4" tint="-0.249977111117893"/>
      <name val="Calibri"/>
      <family val="2"/>
    </font>
    <font>
      <b/>
      <sz val="8"/>
      <name val="Calibri"/>
      <family val="2"/>
    </font>
    <font>
      <b/>
      <i/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color theme="4" tint="-0.249977111117893"/>
      <name val="Calibri"/>
      <family val="2"/>
    </font>
    <font>
      <sz val="8"/>
      <color theme="8" tint="-0.499984740745262"/>
      <name val="Calibri"/>
      <family val="2"/>
    </font>
    <font>
      <sz val="7.5"/>
      <color theme="1"/>
      <name val="Calibri"/>
      <family val="2"/>
    </font>
    <font>
      <sz val="8"/>
      <color rgb="FFFF0000"/>
      <name val="Calibri"/>
      <family val="2"/>
    </font>
    <font>
      <b/>
      <sz val="10"/>
      <color theme="1"/>
      <name val="Calibri"/>
      <family val="2"/>
    </font>
    <font>
      <sz val="6"/>
      <color theme="1"/>
      <name val="Calibri"/>
      <family val="2"/>
    </font>
    <font>
      <sz val="8"/>
      <name val="Calibri"/>
      <family val="2"/>
    </font>
    <font>
      <b/>
      <sz val="8"/>
      <color rgb="FFFF0000"/>
      <name val="Calibri"/>
      <family val="2"/>
    </font>
    <font>
      <b/>
      <sz val="6"/>
      <color theme="1"/>
      <name val="Calibri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rgb="FF002060"/>
      <name val="Calibri"/>
      <family val="2"/>
    </font>
    <font>
      <i/>
      <sz val="8"/>
      <name val="Calibri"/>
      <family val="2"/>
    </font>
    <font>
      <b/>
      <sz val="7"/>
      <color rgb="FFFF0000"/>
      <name val="Calibri"/>
      <family val="2"/>
    </font>
    <font>
      <sz val="8"/>
      <color theme="3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8"/>
      <color theme="7" tint="0.59999389629810485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Poppins"/>
    </font>
    <font>
      <sz val="9"/>
      <color theme="1"/>
      <name val="Poppins"/>
    </font>
    <font>
      <b/>
      <sz val="9"/>
      <color rgb="FFFF0000"/>
      <name val="Poppins"/>
    </font>
    <font>
      <b/>
      <sz val="9"/>
      <name val="Poppins"/>
    </font>
    <font>
      <b/>
      <sz val="10"/>
      <color theme="0"/>
      <name val="Poppins"/>
    </font>
    <font>
      <b/>
      <sz val="8"/>
      <color rgb="FF5DC0B8"/>
      <name val="Poppins"/>
    </font>
    <font>
      <b/>
      <sz val="8"/>
      <color theme="1"/>
      <name val="Poppins"/>
    </font>
    <font>
      <b/>
      <sz val="8"/>
      <color theme="0"/>
      <name val="Poppins"/>
    </font>
    <font>
      <sz val="9"/>
      <color rgb="FFFF0000"/>
      <name val="Poppins"/>
    </font>
    <font>
      <sz val="9"/>
      <name val="Poppins"/>
    </font>
    <font>
      <sz val="11"/>
      <name val="Calibri"/>
      <family val="2"/>
      <scheme val="minor"/>
    </font>
    <font>
      <b/>
      <sz val="10"/>
      <name val="Poppins"/>
    </font>
    <font>
      <b/>
      <sz val="12"/>
      <color theme="1"/>
      <name val="Poppins"/>
    </font>
    <font>
      <sz val="11"/>
      <color rgb="FF00B050"/>
      <name val="Poppins"/>
    </font>
    <font>
      <sz val="9"/>
      <color rgb="FF00B050"/>
      <name val="Poppins"/>
    </font>
    <font>
      <i/>
      <sz val="11"/>
      <color theme="1"/>
      <name val="Calibri"/>
      <family val="2"/>
      <scheme val="minor"/>
    </font>
    <font>
      <b/>
      <sz val="11"/>
      <name val="Poppins"/>
    </font>
    <font>
      <sz val="7"/>
      <color theme="1"/>
      <name val="Poppins"/>
    </font>
    <font>
      <b/>
      <sz val="8"/>
      <color rgb="FFFF0000"/>
      <name val="Poppins"/>
    </font>
    <font>
      <b/>
      <sz val="11"/>
      <color theme="0"/>
      <name val="Poppins"/>
    </font>
    <font>
      <sz val="11"/>
      <name val="Poppins"/>
    </font>
    <font>
      <sz val="11"/>
      <color rgb="FFFF0000"/>
      <name val="Poppins"/>
    </font>
    <font>
      <i/>
      <sz val="11"/>
      <name val="Poppins"/>
    </font>
    <font>
      <b/>
      <i/>
      <sz val="11"/>
      <name val="Poppins"/>
    </font>
    <font>
      <sz val="8"/>
      <name val="Poppins"/>
    </font>
    <font>
      <sz val="10"/>
      <name val="Poppins"/>
    </font>
    <font>
      <b/>
      <sz val="18"/>
      <color theme="1"/>
      <name val="Poppins"/>
    </font>
    <font>
      <b/>
      <sz val="11"/>
      <color rgb="FFFF0000"/>
      <name val="Poppins"/>
    </font>
    <font>
      <sz val="11"/>
      <color theme="0"/>
      <name val="Poppins"/>
    </font>
    <font>
      <sz val="8"/>
      <color theme="0"/>
      <name val="Poppins"/>
    </font>
    <font>
      <sz val="11"/>
      <color rgb="FFFFFFFF"/>
      <name val="Poppins"/>
    </font>
    <font>
      <sz val="11"/>
      <color rgb="FF000000"/>
      <name val="Poppins"/>
    </font>
    <font>
      <sz val="11"/>
      <color rgb="FF0066C6"/>
      <name val="Poppins"/>
    </font>
    <font>
      <b/>
      <sz val="8"/>
      <name val="Poppins"/>
    </font>
    <font>
      <sz val="10"/>
      <color theme="0"/>
      <name val="Calibri"/>
      <family val="2"/>
      <scheme val="minor"/>
    </font>
    <font>
      <b/>
      <sz val="11"/>
      <color rgb="FF5DC0B8"/>
      <name val="Poppins"/>
    </font>
    <font>
      <b/>
      <sz val="8"/>
      <color rgb="FFFFC000"/>
      <name val="Poppins"/>
    </font>
    <font>
      <b/>
      <sz val="10"/>
      <color theme="1"/>
      <name val="Poppins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424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5DC0B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5EFED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EEEE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1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1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6" borderId="0" xfId="0" applyFill="1"/>
    <xf numFmtId="0" fontId="4" fillId="0" borderId="0" xfId="0" applyFont="1"/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4" fontId="10" fillId="4" borderId="0" xfId="1" applyNumberFormat="1" applyFont="1" applyFill="1" applyAlignment="1">
      <alignment horizontal="center" vertical="center"/>
    </xf>
    <xf numFmtId="44" fontId="10" fillId="4" borderId="0" xfId="1" applyFont="1" applyFill="1" applyAlignment="1">
      <alignment horizontal="center" vertical="center"/>
    </xf>
    <xf numFmtId="164" fontId="15" fillId="4" borderId="0" xfId="1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44" fontId="10" fillId="2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44" fontId="17" fillId="4" borderId="0" xfId="1" applyFont="1" applyFill="1" applyBorder="1" applyAlignment="1">
      <alignment horizontal="center" vertical="center"/>
    </xf>
    <xf numFmtId="165" fontId="23" fillId="4" borderId="0" xfId="1" applyNumberFormat="1" applyFont="1" applyFill="1" applyBorder="1" applyAlignment="1">
      <alignment horizontal="center" vertical="center"/>
    </xf>
    <xf numFmtId="164" fontId="18" fillId="4" borderId="0" xfId="1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/>
    </xf>
    <xf numFmtId="0" fontId="13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15" fontId="12" fillId="8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" fontId="12" fillId="5" borderId="0" xfId="0" applyNumberFormat="1" applyFont="1" applyFill="1" applyAlignment="1">
      <alignment horizontal="center" vertical="center"/>
    </xf>
    <xf numFmtId="0" fontId="12" fillId="16" borderId="0" xfId="0" applyFont="1" applyFill="1" applyAlignment="1">
      <alignment horizontal="center"/>
    </xf>
    <xf numFmtId="0" fontId="0" fillId="19" borderId="0" xfId="0" applyFill="1"/>
    <xf numFmtId="0" fontId="12" fillId="20" borderId="0" xfId="0" applyFont="1" applyFill="1" applyAlignment="1">
      <alignment horizontal="center" vertical="center"/>
    </xf>
    <xf numFmtId="3" fontId="11" fillId="20" borderId="0" xfId="0" applyNumberFormat="1" applyFont="1" applyFill="1" applyAlignment="1">
      <alignment horizontal="center" vertical="center"/>
    </xf>
    <xf numFmtId="20" fontId="12" fillId="20" borderId="0" xfId="0" applyNumberFormat="1" applyFont="1" applyFill="1" applyAlignment="1">
      <alignment horizontal="center" vertical="center"/>
    </xf>
    <xf numFmtId="3" fontId="12" fillId="2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5" fillId="20" borderId="0" xfId="1" applyNumberFormat="1" applyFont="1" applyFill="1" applyBorder="1" applyAlignment="1">
      <alignment horizontal="left" vertical="center"/>
    </xf>
    <xf numFmtId="0" fontId="25" fillId="20" borderId="0" xfId="0" applyFont="1" applyFill="1" applyAlignment="1">
      <alignment horizontal="center" vertical="center"/>
    </xf>
    <xf numFmtId="165" fontId="25" fillId="20" borderId="0" xfId="0" applyNumberFormat="1" applyFont="1" applyFill="1" applyAlignment="1">
      <alignment horizontal="center" vertical="center"/>
    </xf>
    <xf numFmtId="0" fontId="0" fillId="0" borderId="1" xfId="0" applyBorder="1"/>
    <xf numFmtId="0" fontId="27" fillId="2" borderId="0" xfId="0" applyFont="1" applyFill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7" fillId="0" borderId="0" xfId="0" applyFon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9" fillId="11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/>
    </xf>
    <xf numFmtId="165" fontId="29" fillId="11" borderId="1" xfId="0" applyNumberFormat="1" applyFont="1" applyFill="1" applyBorder="1" applyAlignment="1">
      <alignment horizontal="center"/>
    </xf>
    <xf numFmtId="165" fontId="29" fillId="11" borderId="1" xfId="0" applyNumberFormat="1" applyFont="1" applyFill="1" applyBorder="1" applyAlignment="1">
      <alignment horizontal="center" vertical="center"/>
    </xf>
    <xf numFmtId="14" fontId="29" fillId="11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1" xfId="0" applyNumberFormat="1" applyBorder="1"/>
    <xf numFmtId="0" fontId="29" fillId="11" borderId="8" xfId="0" applyFont="1" applyFill="1" applyBorder="1" applyAlignment="1">
      <alignment horizontal="center" vertical="center"/>
    </xf>
    <xf numFmtId="0" fontId="29" fillId="11" borderId="6" xfId="0" applyFont="1" applyFill="1" applyBorder="1" applyAlignment="1">
      <alignment horizontal="center" vertical="center"/>
    </xf>
    <xf numFmtId="165" fontId="29" fillId="11" borderId="6" xfId="0" applyNumberFormat="1" applyFont="1" applyFill="1" applyBorder="1" applyAlignment="1">
      <alignment horizontal="center" vertical="center"/>
    </xf>
    <xf numFmtId="0" fontId="30" fillId="20" borderId="0" xfId="0" applyFont="1" applyFill="1" applyAlignment="1">
      <alignment horizontal="center" vertical="center"/>
    </xf>
    <xf numFmtId="0" fontId="26" fillId="0" borderId="0" xfId="0" applyFont="1"/>
    <xf numFmtId="0" fontId="29" fillId="11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1" fillId="0" borderId="1" xfId="0" applyFont="1" applyBorder="1" applyAlignment="1">
      <alignment horizontal="center"/>
    </xf>
    <xf numFmtId="14" fontId="31" fillId="0" borderId="1" xfId="0" applyNumberFormat="1" applyFont="1" applyBorder="1" applyAlignment="1">
      <alignment horizontal="center"/>
    </xf>
    <xf numFmtId="165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/>
    <xf numFmtId="0" fontId="31" fillId="0" borderId="0" xfId="0" applyFont="1"/>
    <xf numFmtId="15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16" fontId="31" fillId="0" borderId="1" xfId="0" applyNumberFormat="1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5" fontId="31" fillId="0" borderId="1" xfId="0" applyNumberFormat="1" applyFont="1" applyBorder="1" applyAlignment="1">
      <alignment horizontal="center"/>
    </xf>
    <xf numFmtId="15" fontId="31" fillId="0" borderId="1" xfId="0" applyNumberFormat="1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" fillId="2" borderId="0" xfId="2" applyFill="1"/>
    <xf numFmtId="0" fontId="12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0" fillId="4" borderId="0" xfId="0" applyFill="1"/>
    <xf numFmtId="0" fontId="41" fillId="4" borderId="0" xfId="0" applyFont="1" applyFill="1"/>
    <xf numFmtId="44" fontId="10" fillId="4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40" fillId="2" borderId="0" xfId="0" applyFont="1" applyFill="1"/>
    <xf numFmtId="0" fontId="40" fillId="0" borderId="0" xfId="0" applyFont="1"/>
    <xf numFmtId="0" fontId="39" fillId="2" borderId="0" xfId="0" applyFont="1" applyFill="1" applyAlignment="1" applyProtection="1">
      <alignment horizontal="center" vertical="center"/>
      <protection locked="0"/>
    </xf>
    <xf numFmtId="0" fontId="44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39" fillId="18" borderId="0" xfId="0" applyFont="1" applyFill="1" applyAlignment="1">
      <alignment horizontal="center" vertical="center"/>
    </xf>
    <xf numFmtId="20" fontId="44" fillId="20" borderId="0" xfId="0" applyNumberFormat="1" applyFont="1" applyFill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44" fillId="0" borderId="1" xfId="0" applyFont="1" applyBorder="1" applyAlignment="1">
      <alignment horizontal="center" vertical="center"/>
    </xf>
    <xf numFmtId="165" fontId="44" fillId="2" borderId="1" xfId="0" applyNumberFormat="1" applyFont="1" applyFill="1" applyBorder="1" applyAlignment="1" applyProtection="1">
      <alignment horizontal="center" vertical="center"/>
      <protection locked="0"/>
    </xf>
    <xf numFmtId="1" fontId="44" fillId="2" borderId="1" xfId="0" applyNumberFormat="1" applyFont="1" applyFill="1" applyBorder="1" applyAlignment="1" applyProtection="1">
      <alignment horizontal="center" vertical="center"/>
      <protection locked="0"/>
    </xf>
    <xf numFmtId="0" fontId="39" fillId="5" borderId="1" xfId="0" applyFont="1" applyFill="1" applyBorder="1" applyAlignment="1">
      <alignment horizontal="center" vertical="center"/>
    </xf>
    <xf numFmtId="15" fontId="44" fillId="0" borderId="1" xfId="0" applyNumberFormat="1" applyFont="1" applyBorder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37" fillId="2" borderId="0" xfId="0" applyFont="1" applyFill="1"/>
    <xf numFmtId="0" fontId="37" fillId="0" borderId="0" xfId="0" applyFont="1"/>
    <xf numFmtId="0" fontId="53" fillId="24" borderId="1" xfId="0" applyFont="1" applyFill="1" applyBorder="1" applyAlignment="1">
      <alignment horizontal="center"/>
    </xf>
    <xf numFmtId="0" fontId="53" fillId="24" borderId="1" xfId="0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53" fillId="0" borderId="0" xfId="0" applyFont="1"/>
    <xf numFmtId="0" fontId="39" fillId="0" borderId="0" xfId="0" applyFont="1"/>
    <xf numFmtId="0" fontId="39" fillId="22" borderId="0" xfId="0" applyFont="1" applyFill="1" applyAlignment="1">
      <alignment horizontal="center" vertical="center"/>
    </xf>
    <xf numFmtId="0" fontId="32" fillId="0" borderId="0" xfId="0" applyFont="1"/>
    <xf numFmtId="0" fontId="44" fillId="0" borderId="0" xfId="0" applyFont="1"/>
    <xf numFmtId="0" fontId="44" fillId="2" borderId="0" xfId="0" applyFont="1" applyFill="1"/>
    <xf numFmtId="0" fontId="53" fillId="0" borderId="1" xfId="0" applyFont="1" applyBorder="1" applyAlignment="1">
      <alignment horizontal="center" vertical="center"/>
    </xf>
    <xf numFmtId="0" fontId="58" fillId="27" borderId="1" xfId="0" applyFont="1" applyFill="1" applyBorder="1" applyAlignment="1">
      <alignment horizontal="center" vertical="center"/>
    </xf>
    <xf numFmtId="0" fontId="53" fillId="22" borderId="1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/>
    </xf>
    <xf numFmtId="0" fontId="53" fillId="25" borderId="1" xfId="0" applyFont="1" applyFill="1" applyBorder="1" applyAlignment="1">
      <alignment horizontal="center" vertical="center"/>
    </xf>
    <xf numFmtId="0" fontId="53" fillId="26" borderId="1" xfId="0" applyFont="1" applyFill="1" applyBorder="1" applyAlignment="1">
      <alignment horizontal="center" vertical="center"/>
    </xf>
    <xf numFmtId="20" fontId="53" fillId="0" borderId="1" xfId="0" applyNumberFormat="1" applyFont="1" applyBorder="1" applyAlignment="1">
      <alignment horizontal="center" vertical="center"/>
    </xf>
    <xf numFmtId="20" fontId="53" fillId="2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53" fillId="2" borderId="0" xfId="0" applyFont="1" applyFill="1"/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/>
    </xf>
    <xf numFmtId="15" fontId="53" fillId="2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15" fontId="55" fillId="2" borderId="1" xfId="0" applyNumberFormat="1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20" fontId="55" fillId="2" borderId="0" xfId="0" applyNumberFormat="1" applyFont="1" applyFill="1" applyAlignment="1">
      <alignment horizontal="center" vertical="center"/>
    </xf>
    <xf numFmtId="0" fontId="39" fillId="12" borderId="1" xfId="0" applyFont="1" applyFill="1" applyBorder="1" applyAlignment="1" applyProtection="1">
      <alignment horizontal="center" vertical="center"/>
      <protection locked="0"/>
    </xf>
    <xf numFmtId="0" fontId="39" fillId="12" borderId="1" xfId="0" applyFont="1" applyFill="1" applyBorder="1" applyAlignment="1">
      <alignment horizontal="center"/>
    </xf>
    <xf numFmtId="1" fontId="44" fillId="0" borderId="1" xfId="0" applyNumberFormat="1" applyFont="1" applyBorder="1" applyAlignment="1" applyProtection="1">
      <alignment horizontal="center" vertical="center"/>
      <protection locked="0"/>
    </xf>
    <xf numFmtId="165" fontId="44" fillId="0" borderId="1" xfId="0" applyNumberFormat="1" applyFont="1" applyBorder="1" applyAlignment="1">
      <alignment horizontal="center"/>
    </xf>
    <xf numFmtId="165" fontId="44" fillId="12" borderId="1" xfId="0" applyNumberFormat="1" applyFont="1" applyFill="1" applyBorder="1" applyAlignment="1" applyProtection="1">
      <alignment horizontal="center" vertical="center"/>
      <protection locked="0"/>
    </xf>
    <xf numFmtId="0" fontId="46" fillId="12" borderId="1" xfId="0" applyFont="1" applyFill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56" fillId="0" borderId="6" xfId="0" applyFont="1" applyBorder="1" applyAlignment="1">
      <alignment horizontal="center" vertical="center" wrapText="1"/>
    </xf>
    <xf numFmtId="1" fontId="45" fillId="2" borderId="0" xfId="0" applyNumberFormat="1" applyFont="1" applyFill="1" applyAlignment="1">
      <alignment horizontal="center" vertical="center"/>
    </xf>
    <xf numFmtId="0" fontId="40" fillId="13" borderId="0" xfId="0" applyFont="1" applyFill="1" applyAlignment="1">
      <alignment horizontal="right" vertical="center"/>
    </xf>
    <xf numFmtId="49" fontId="40" fillId="13" borderId="0" xfId="0" applyNumberFormat="1" applyFont="1" applyFill="1" applyAlignment="1">
      <alignment horizontal="left" vertical="center"/>
    </xf>
    <xf numFmtId="14" fontId="44" fillId="0" borderId="0" xfId="0" applyNumberFormat="1" applyFont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44" fillId="2" borderId="0" xfId="0" applyFont="1" applyFill="1" applyAlignment="1">
      <alignment horizontal="center"/>
    </xf>
    <xf numFmtId="0" fontId="6" fillId="15" borderId="0" xfId="0" applyFont="1" applyFill="1" applyAlignment="1">
      <alignment horizontal="center"/>
    </xf>
    <xf numFmtId="164" fontId="66" fillId="4" borderId="0" xfId="1" applyNumberFormat="1" applyFont="1" applyFill="1" applyBorder="1" applyAlignment="1">
      <alignment horizontal="center" vertical="center"/>
    </xf>
    <xf numFmtId="0" fontId="66" fillId="4" borderId="0" xfId="0" applyFont="1" applyFill="1" applyAlignment="1">
      <alignment horizontal="center" vertical="center"/>
    </xf>
    <xf numFmtId="165" fontId="66" fillId="4" borderId="0" xfId="0" applyNumberFormat="1" applyFont="1" applyFill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165" fontId="32" fillId="4" borderId="0" xfId="0" applyNumberFormat="1" applyFont="1" applyFill="1" applyAlignment="1">
      <alignment horizontal="center" vertical="center"/>
    </xf>
    <xf numFmtId="164" fontId="68" fillId="12" borderId="0" xfId="1" applyNumberFormat="1" applyFont="1" applyFill="1" applyBorder="1" applyAlignment="1">
      <alignment horizontal="center" vertical="center"/>
    </xf>
    <xf numFmtId="0" fontId="69" fillId="12" borderId="0" xfId="0" applyFont="1" applyFill="1" applyAlignment="1">
      <alignment horizontal="center" vertical="center"/>
    </xf>
    <xf numFmtId="164" fontId="69" fillId="12" borderId="0" xfId="1" applyNumberFormat="1" applyFont="1" applyFill="1" applyBorder="1" applyAlignment="1">
      <alignment horizontal="center" vertical="center"/>
    </xf>
    <xf numFmtId="165" fontId="69" fillId="12" borderId="0" xfId="0" applyNumberFormat="1" applyFont="1" applyFill="1" applyAlignment="1">
      <alignment horizontal="center" vertical="center"/>
    </xf>
    <xf numFmtId="164" fontId="70" fillId="12" borderId="0" xfId="1" applyNumberFormat="1" applyFont="1" applyFill="1" applyBorder="1" applyAlignment="1">
      <alignment horizontal="center" vertical="center"/>
    </xf>
    <xf numFmtId="1" fontId="71" fillId="12" borderId="0" xfId="0" applyNumberFormat="1" applyFont="1" applyFill="1" applyAlignment="1">
      <alignment horizontal="center" vertical="center"/>
    </xf>
    <xf numFmtId="165" fontId="71" fillId="12" borderId="0" xfId="1" applyNumberFormat="1" applyFont="1" applyFill="1" applyBorder="1" applyAlignment="1">
      <alignment horizontal="center" vertical="center"/>
    </xf>
    <xf numFmtId="164" fontId="71" fillId="12" borderId="0" xfId="1" applyNumberFormat="1" applyFont="1" applyFill="1" applyBorder="1" applyAlignment="1">
      <alignment horizontal="center" vertical="center"/>
    </xf>
    <xf numFmtId="165" fontId="32" fillId="12" borderId="0" xfId="1" applyNumberFormat="1" applyFont="1" applyFill="1" applyBorder="1" applyAlignment="1">
      <alignment horizontal="center" vertical="center"/>
    </xf>
    <xf numFmtId="165" fontId="6" fillId="12" borderId="0" xfId="1" applyNumberFormat="1" applyFont="1" applyFill="1" applyBorder="1" applyAlignment="1">
      <alignment horizontal="center" vertical="center"/>
    </xf>
    <xf numFmtId="164" fontId="32" fillId="12" borderId="0" xfId="1" applyNumberFormat="1" applyFont="1" applyFill="1" applyBorder="1" applyAlignment="1">
      <alignment horizontal="center" vertical="center"/>
    </xf>
    <xf numFmtId="0" fontId="72" fillId="12" borderId="0" xfId="0" applyFont="1" applyFill="1" applyAlignment="1">
      <alignment horizontal="center" vertical="center"/>
    </xf>
    <xf numFmtId="0" fontId="72" fillId="6" borderId="0" xfId="0" applyFont="1" applyFill="1" applyAlignment="1">
      <alignment horizontal="center" vertical="center"/>
    </xf>
    <xf numFmtId="165" fontId="35" fillId="6" borderId="0" xfId="1" applyNumberFormat="1" applyFont="1" applyFill="1" applyBorder="1" applyAlignment="1">
      <alignment horizontal="center" vertical="center"/>
    </xf>
    <xf numFmtId="164" fontId="35" fillId="6" borderId="0" xfId="1" applyNumberFormat="1" applyFont="1" applyFill="1" applyBorder="1" applyAlignment="1">
      <alignment horizontal="center" vertical="center"/>
    </xf>
    <xf numFmtId="0" fontId="72" fillId="15" borderId="0" xfId="0" applyFont="1" applyFill="1" applyAlignment="1">
      <alignment horizontal="center" vertical="center"/>
    </xf>
    <xf numFmtId="165" fontId="6" fillId="15" borderId="0" xfId="1" applyNumberFormat="1" applyFont="1" applyFill="1" applyBorder="1" applyAlignment="1">
      <alignment horizontal="center" vertical="center"/>
    </xf>
    <xf numFmtId="1" fontId="72" fillId="15" borderId="0" xfId="1" applyNumberFormat="1" applyFont="1" applyFill="1" applyBorder="1" applyAlignment="1">
      <alignment horizontal="center" vertical="center"/>
    </xf>
    <xf numFmtId="0" fontId="32" fillId="4" borderId="0" xfId="0" applyFont="1" applyFill="1"/>
    <xf numFmtId="165" fontId="32" fillId="4" borderId="0" xfId="0" applyNumberFormat="1" applyFont="1" applyFill="1"/>
    <xf numFmtId="165" fontId="67" fillId="3" borderId="0" xfId="0" applyNumberFormat="1" applyFont="1" applyFill="1" applyAlignment="1">
      <alignment horizontal="center" vertical="center"/>
    </xf>
    <xf numFmtId="165" fontId="35" fillId="3" borderId="0" xfId="0" applyNumberFormat="1" applyFont="1" applyFill="1" applyAlignment="1">
      <alignment horizontal="center" vertical="center"/>
    </xf>
    <xf numFmtId="165" fontId="6" fillId="21" borderId="0" xfId="0" applyNumberFormat="1" applyFont="1" applyFill="1" applyAlignment="1">
      <alignment horizontal="center" vertical="center"/>
    </xf>
    <xf numFmtId="165" fontId="32" fillId="0" borderId="0" xfId="0" applyNumberFormat="1" applyFont="1"/>
    <xf numFmtId="164" fontId="32" fillId="4" borderId="0" xfId="1" applyNumberFormat="1" applyFont="1" applyFill="1" applyBorder="1" applyAlignment="1">
      <alignment horizontal="center" vertical="center"/>
    </xf>
    <xf numFmtId="0" fontId="66" fillId="4" borderId="0" xfId="0" applyFont="1" applyFill="1"/>
    <xf numFmtId="165" fontId="66" fillId="4" borderId="0" xfId="0" applyNumberFormat="1" applyFont="1" applyFill="1"/>
    <xf numFmtId="164" fontId="66" fillId="4" borderId="0" xfId="0" applyNumberFormat="1" applyFont="1" applyFill="1"/>
    <xf numFmtId="164" fontId="32" fillId="2" borderId="0" xfId="1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/>
    </xf>
    <xf numFmtId="164" fontId="6" fillId="12" borderId="0" xfId="1" applyNumberFormat="1" applyFont="1" applyFill="1" applyBorder="1" applyAlignment="1">
      <alignment horizontal="center" vertical="center"/>
    </xf>
    <xf numFmtId="1" fontId="72" fillId="12" borderId="0" xfId="0" applyNumberFormat="1" applyFont="1" applyFill="1" applyAlignment="1">
      <alignment horizontal="center" vertical="center"/>
    </xf>
    <xf numFmtId="0" fontId="34" fillId="31" borderId="0" xfId="0" applyFont="1" applyFill="1" applyAlignment="1">
      <alignment horizontal="center"/>
    </xf>
    <xf numFmtId="0" fontId="32" fillId="7" borderId="0" xfId="0" applyFont="1" applyFill="1" applyAlignment="1">
      <alignment horizontal="center"/>
    </xf>
    <xf numFmtId="0" fontId="72" fillId="7" borderId="0" xfId="0" applyFont="1" applyFill="1" applyAlignment="1">
      <alignment horizontal="center" vertical="center"/>
    </xf>
    <xf numFmtId="164" fontId="6" fillId="15" borderId="0" xfId="1" applyNumberFormat="1" applyFont="1" applyFill="1" applyBorder="1" applyAlignment="1">
      <alignment horizontal="center" vertical="center"/>
    </xf>
    <xf numFmtId="165" fontId="6" fillId="15" borderId="0" xfId="0" applyNumberFormat="1" applyFont="1" applyFill="1" applyAlignment="1">
      <alignment horizontal="center" vertical="center"/>
    </xf>
    <xf numFmtId="0" fontId="2" fillId="2" borderId="1" xfId="0" applyFont="1" applyFill="1" applyBorder="1"/>
    <xf numFmtId="0" fontId="73" fillId="2" borderId="0" xfId="0" applyFont="1" applyFill="1" applyAlignment="1">
      <alignment horizontal="center" vertical="center"/>
    </xf>
    <xf numFmtId="0" fontId="74" fillId="2" borderId="0" xfId="0" applyFont="1" applyFill="1"/>
    <xf numFmtId="0" fontId="73" fillId="2" borderId="0" xfId="0" applyFont="1" applyFill="1" applyAlignment="1">
      <alignment horizontal="center"/>
    </xf>
    <xf numFmtId="0" fontId="73" fillId="2" borderId="0" xfId="0" applyFont="1" applyFill="1" applyAlignment="1">
      <alignment horizontal="left" vertical="center"/>
    </xf>
    <xf numFmtId="1" fontId="73" fillId="2" borderId="0" xfId="0" applyNumberFormat="1" applyFont="1" applyFill="1" applyAlignment="1">
      <alignment horizontal="left" vertical="center"/>
    </xf>
    <xf numFmtId="0" fontId="76" fillId="2" borderId="0" xfId="2" applyFont="1" applyFill="1" applyAlignment="1">
      <alignment horizontal="center" vertical="center"/>
    </xf>
    <xf numFmtId="0" fontId="42" fillId="2" borderId="0" xfId="0" applyFont="1" applyFill="1" applyAlignment="1">
      <alignment horizontal="center" vertical="top"/>
    </xf>
    <xf numFmtId="0" fontId="7" fillId="2" borderId="0" xfId="0" applyFont="1" applyFill="1"/>
    <xf numFmtId="0" fontId="79" fillId="0" borderId="1" xfId="0" applyFont="1" applyBorder="1" applyAlignment="1">
      <alignment horizontal="center" vertical="center"/>
    </xf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74" fillId="2" borderId="1" xfId="0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164" fontId="6" fillId="33" borderId="0" xfId="1" applyNumberFormat="1" applyFont="1" applyFill="1" applyBorder="1" applyAlignment="1">
      <alignment horizontal="center" vertical="center"/>
    </xf>
    <xf numFmtId="0" fontId="88" fillId="0" borderId="0" xfId="0" applyFont="1"/>
    <xf numFmtId="0" fontId="77" fillId="9" borderId="13" xfId="0" applyFont="1" applyFill="1" applyBorder="1" applyAlignment="1">
      <alignment horizontal="center" vertical="center"/>
    </xf>
    <xf numFmtId="0" fontId="0" fillId="13" borderId="0" xfId="0" applyFill="1"/>
    <xf numFmtId="0" fontId="83" fillId="13" borderId="0" xfId="0" applyFont="1" applyFill="1"/>
    <xf numFmtId="0" fontId="84" fillId="29" borderId="1" xfId="0" applyFont="1" applyFill="1" applyBorder="1" applyAlignment="1">
      <alignment horizontal="center" vertical="center"/>
    </xf>
    <xf numFmtId="0" fontId="98" fillId="5" borderId="1" xfId="0" applyFont="1" applyFill="1" applyBorder="1" applyAlignment="1">
      <alignment horizontal="center" vertical="center"/>
    </xf>
    <xf numFmtId="165" fontId="98" fillId="5" borderId="1" xfId="0" applyNumberFormat="1" applyFont="1" applyFill="1" applyBorder="1" applyAlignment="1">
      <alignment horizontal="center" vertical="center"/>
    </xf>
    <xf numFmtId="0" fontId="98" fillId="5" borderId="1" xfId="0" applyFont="1" applyFill="1" applyBorder="1" applyAlignment="1">
      <alignment horizontal="center"/>
    </xf>
    <xf numFmtId="165" fontId="98" fillId="5" borderId="1" xfId="0" applyNumberFormat="1" applyFont="1" applyFill="1" applyBorder="1" applyAlignment="1">
      <alignment horizontal="center"/>
    </xf>
    <xf numFmtId="168" fontId="98" fillId="5" borderId="1" xfId="0" applyNumberFormat="1" applyFont="1" applyFill="1" applyBorder="1" applyAlignment="1">
      <alignment horizontal="center"/>
    </xf>
    <xf numFmtId="16" fontId="98" fillId="5" borderId="1" xfId="0" applyNumberFormat="1" applyFont="1" applyFill="1" applyBorder="1" applyAlignment="1">
      <alignment horizontal="center" vertical="center"/>
    </xf>
    <xf numFmtId="165" fontId="98" fillId="5" borderId="1" xfId="5" applyNumberFormat="1" applyFont="1" applyFill="1" applyBorder="1" applyAlignment="1">
      <alignment horizontal="center"/>
    </xf>
    <xf numFmtId="0" fontId="98" fillId="15" borderId="1" xfId="0" applyFont="1" applyFill="1" applyBorder="1" applyAlignment="1">
      <alignment horizontal="center"/>
    </xf>
    <xf numFmtId="165" fontId="98" fillId="15" borderId="1" xfId="0" applyNumberFormat="1" applyFont="1" applyFill="1" applyBorder="1" applyAlignment="1">
      <alignment horizontal="center"/>
    </xf>
    <xf numFmtId="168" fontId="98" fillId="15" borderId="1" xfId="0" applyNumberFormat="1" applyFont="1" applyFill="1" applyBorder="1" applyAlignment="1">
      <alignment horizontal="center"/>
    </xf>
    <xf numFmtId="0" fontId="98" fillId="15" borderId="1" xfId="0" applyFont="1" applyFill="1" applyBorder="1" applyAlignment="1">
      <alignment horizontal="center" vertical="center"/>
    </xf>
    <xf numFmtId="165" fontId="98" fillId="15" borderId="1" xfId="0" applyNumberFormat="1" applyFont="1" applyFill="1" applyBorder="1" applyAlignment="1">
      <alignment horizontal="center" vertical="center"/>
    </xf>
    <xf numFmtId="16" fontId="98" fillId="15" borderId="1" xfId="0" applyNumberFormat="1" applyFont="1" applyFill="1" applyBorder="1" applyAlignment="1">
      <alignment horizontal="center" vertical="center"/>
    </xf>
    <xf numFmtId="165" fontId="98" fillId="15" borderId="1" xfId="5" applyNumberFormat="1" applyFont="1" applyFill="1" applyBorder="1" applyAlignment="1">
      <alignment horizontal="center"/>
    </xf>
    <xf numFmtId="0" fontId="97" fillId="5" borderId="1" xfId="0" applyFont="1" applyFill="1" applyBorder="1" applyAlignment="1">
      <alignment horizontal="center" vertical="center"/>
    </xf>
    <xf numFmtId="0" fontId="97" fillId="15" borderId="1" xfId="0" applyFont="1" applyFill="1" applyBorder="1" applyAlignment="1">
      <alignment horizontal="center" vertical="center"/>
    </xf>
    <xf numFmtId="0" fontId="92" fillId="29" borderId="1" xfId="0" applyFont="1" applyFill="1" applyBorder="1" applyAlignment="1">
      <alignment horizontal="center" vertical="center"/>
    </xf>
    <xf numFmtId="0" fontId="102" fillId="29" borderId="1" xfId="0" applyFont="1" applyFill="1" applyBorder="1" applyAlignment="1">
      <alignment horizontal="center" vertical="center"/>
    </xf>
    <xf numFmtId="0" fontId="102" fillId="29" borderId="1" xfId="0" applyFont="1" applyFill="1" applyBorder="1"/>
    <xf numFmtId="0" fontId="103" fillId="30" borderId="1" xfId="0" applyFont="1" applyFill="1" applyBorder="1" applyAlignment="1">
      <alignment horizontal="center" vertical="center"/>
    </xf>
    <xf numFmtId="0" fontId="103" fillId="30" borderId="4" xfId="0" applyFont="1" applyFill="1" applyBorder="1" applyAlignment="1">
      <alignment horizontal="center" vertical="center"/>
    </xf>
    <xf numFmtId="0" fontId="5" fillId="0" borderId="0" xfId="0" applyFont="1"/>
    <xf numFmtId="0" fontId="92" fillId="2" borderId="0" xfId="0" applyFont="1" applyFill="1" applyAlignment="1">
      <alignment horizontal="center" vertical="center"/>
    </xf>
    <xf numFmtId="0" fontId="101" fillId="30" borderId="1" xfId="0" applyFont="1" applyFill="1" applyBorder="1" applyAlignment="1">
      <alignment horizontal="center" vertical="center"/>
    </xf>
    <xf numFmtId="0" fontId="4" fillId="5" borderId="0" xfId="0" applyFont="1" applyFill="1"/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1" fontId="4" fillId="5" borderId="0" xfId="0" applyNumberFormat="1" applyFont="1" applyFill="1"/>
    <xf numFmtId="165" fontId="4" fillId="5" borderId="0" xfId="0" applyNumberFormat="1" applyFont="1" applyFill="1"/>
    <xf numFmtId="165" fontId="4" fillId="2" borderId="0" xfId="0" applyNumberFormat="1" applyFont="1" applyFill="1"/>
    <xf numFmtId="0" fontId="101" fillId="2" borderId="0" xfId="0" applyFont="1" applyFill="1" applyAlignment="1">
      <alignment horizontal="center" vertical="center"/>
    </xf>
    <xf numFmtId="0" fontId="104" fillId="35" borderId="1" xfId="0" applyFont="1" applyFill="1" applyBorder="1" applyAlignment="1">
      <alignment horizontal="center" vertical="center"/>
    </xf>
    <xf numFmtId="165" fontId="104" fillId="35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/>
    </xf>
    <xf numFmtId="1" fontId="4" fillId="15" borderId="0" xfId="0" applyNumberFormat="1" applyFont="1" applyFill="1"/>
    <xf numFmtId="0" fontId="105" fillId="15" borderId="0" xfId="0" applyFont="1" applyFill="1" applyAlignment="1">
      <alignment horizontal="center" vertical="center"/>
    </xf>
    <xf numFmtId="0" fontId="105" fillId="15" borderId="0" xfId="0" applyFont="1" applyFill="1" applyAlignment="1">
      <alignment horizontal="center"/>
    </xf>
    <xf numFmtId="1" fontId="105" fillId="15" borderId="0" xfId="0" applyNumberFormat="1" applyFont="1" applyFill="1"/>
    <xf numFmtId="0" fontId="105" fillId="2" borderId="0" xfId="0" applyFont="1" applyFill="1"/>
    <xf numFmtId="165" fontId="105" fillId="2" borderId="0" xfId="0" applyNumberFormat="1" applyFont="1" applyFill="1"/>
    <xf numFmtId="0" fontId="105" fillId="15" borderId="0" xfId="0" applyFont="1" applyFill="1"/>
    <xf numFmtId="0" fontId="94" fillId="5" borderId="0" xfId="0" applyFont="1" applyFill="1" applyAlignment="1">
      <alignment horizontal="center" vertical="center"/>
    </xf>
    <xf numFmtId="0" fontId="94" fillId="5" borderId="0" xfId="0" applyFont="1" applyFill="1" applyAlignment="1">
      <alignment horizontal="center"/>
    </xf>
    <xf numFmtId="1" fontId="94" fillId="5" borderId="0" xfId="0" applyNumberFormat="1" applyFont="1" applyFill="1"/>
    <xf numFmtId="0" fontId="94" fillId="2" borderId="0" xfId="0" applyFont="1" applyFill="1"/>
    <xf numFmtId="165" fontId="94" fillId="2" borderId="0" xfId="0" applyNumberFormat="1" applyFont="1" applyFill="1"/>
    <xf numFmtId="0" fontId="94" fillId="5" borderId="0" xfId="0" applyFont="1" applyFill="1"/>
    <xf numFmtId="0" fontId="105" fillId="5" borderId="0" xfId="0" applyFont="1" applyFill="1" applyAlignment="1">
      <alignment horizontal="center" vertical="center"/>
    </xf>
    <xf numFmtId="0" fontId="105" fillId="5" borderId="0" xfId="0" applyFont="1" applyFill="1" applyAlignment="1">
      <alignment horizontal="center"/>
    </xf>
    <xf numFmtId="1" fontId="105" fillId="5" borderId="0" xfId="0" applyNumberFormat="1" applyFont="1" applyFill="1"/>
    <xf numFmtId="0" fontId="105" fillId="5" borderId="0" xfId="0" applyFont="1" applyFill="1"/>
    <xf numFmtId="0" fontId="94" fillId="15" borderId="0" xfId="0" applyFont="1" applyFill="1" applyAlignment="1">
      <alignment horizontal="center" vertical="center"/>
    </xf>
    <xf numFmtId="0" fontId="94" fillId="15" borderId="0" xfId="0" applyFont="1" applyFill="1" applyAlignment="1">
      <alignment horizontal="center"/>
    </xf>
    <xf numFmtId="1" fontId="94" fillId="15" borderId="0" xfId="0" applyNumberFormat="1" applyFont="1" applyFill="1"/>
    <xf numFmtId="0" fontId="94" fillId="15" borderId="0" xfId="0" applyFont="1" applyFill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2" fillId="30" borderId="1" xfId="0" applyFont="1" applyFill="1" applyBorder="1" applyAlignment="1">
      <alignment horizontal="center" vertical="center"/>
    </xf>
    <xf numFmtId="169" fontId="4" fillId="22" borderId="0" xfId="0" applyNumberFormat="1" applyFont="1" applyFill="1"/>
    <xf numFmtId="0" fontId="92" fillId="37" borderId="1" xfId="0" applyFont="1" applyFill="1" applyBorder="1" applyAlignment="1">
      <alignment horizontal="center" vertical="center"/>
    </xf>
    <xf numFmtId="0" fontId="92" fillId="6" borderId="1" xfId="0" applyFont="1" applyFill="1" applyBorder="1" applyAlignment="1">
      <alignment horizontal="center" vertical="center"/>
    </xf>
    <xf numFmtId="0" fontId="92" fillId="38" borderId="1" xfId="0" applyFont="1" applyFill="1" applyBorder="1" applyAlignment="1">
      <alignment horizontal="center" vertical="center"/>
    </xf>
    <xf numFmtId="169" fontId="4" fillId="26" borderId="0" xfId="0" applyNumberFormat="1" applyFont="1" applyFill="1"/>
    <xf numFmtId="165" fontId="92" fillId="37" borderId="1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4" fillId="2" borderId="1" xfId="0" applyFont="1" applyFill="1" applyBorder="1"/>
    <xf numFmtId="165" fontId="5" fillId="2" borderId="0" xfId="0" applyNumberFormat="1" applyFont="1" applyFill="1" applyAlignment="1">
      <alignment horizontal="center" vertical="center"/>
    </xf>
    <xf numFmtId="165" fontId="92" fillId="29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92" fillId="29" borderId="0" xfId="0" applyFont="1" applyFill="1"/>
    <xf numFmtId="0" fontId="4" fillId="28" borderId="0" xfId="0" applyFont="1" applyFill="1"/>
    <xf numFmtId="0" fontId="98" fillId="28" borderId="1" xfId="0" applyFont="1" applyFill="1" applyBorder="1" applyAlignment="1">
      <alignment horizontal="center"/>
    </xf>
    <xf numFmtId="0" fontId="98" fillId="28" borderId="1" xfId="0" applyFont="1" applyFill="1" applyBorder="1" applyAlignment="1">
      <alignment horizontal="center" vertical="center"/>
    </xf>
    <xf numFmtId="0" fontId="97" fillId="28" borderId="1" xfId="0" applyFont="1" applyFill="1" applyBorder="1" applyAlignment="1">
      <alignment horizontal="center" vertical="center"/>
    </xf>
    <xf numFmtId="165" fontId="98" fillId="28" borderId="1" xfId="0" applyNumberFormat="1" applyFont="1" applyFill="1" applyBorder="1" applyAlignment="1">
      <alignment horizontal="center"/>
    </xf>
    <xf numFmtId="168" fontId="98" fillId="28" borderId="1" xfId="0" applyNumberFormat="1" applyFont="1" applyFill="1" applyBorder="1" applyAlignment="1">
      <alignment horizontal="center"/>
    </xf>
    <xf numFmtId="0" fontId="17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/>
    <xf numFmtId="0" fontId="41" fillId="6" borderId="0" xfId="0" applyFont="1" applyFill="1"/>
    <xf numFmtId="0" fontId="10" fillId="6" borderId="0" xfId="0" applyFont="1" applyFill="1" applyAlignment="1">
      <alignment horizontal="center" vertical="center"/>
    </xf>
    <xf numFmtId="164" fontId="66" fillId="6" borderId="0" xfId="1" applyNumberFormat="1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165" fontId="66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44" fontId="10" fillId="6" borderId="0" xfId="1" applyFont="1" applyFill="1" applyBorder="1" applyAlignment="1">
      <alignment horizontal="center" vertical="center"/>
    </xf>
    <xf numFmtId="0" fontId="83" fillId="6" borderId="0" xfId="0" applyFont="1" applyFill="1"/>
    <xf numFmtId="0" fontId="107" fillId="6" borderId="1" xfId="0" applyFont="1" applyFill="1" applyBorder="1"/>
    <xf numFmtId="0" fontId="13" fillId="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1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/>
    <xf numFmtId="164" fontId="15" fillId="20" borderId="0" xfId="1" applyNumberFormat="1" applyFont="1" applyFill="1" applyBorder="1" applyAlignment="1">
      <alignment horizontal="left" vertical="center"/>
    </xf>
    <xf numFmtId="165" fontId="15" fillId="20" borderId="0" xfId="0" applyNumberFormat="1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164" fontId="12" fillId="20" borderId="1" xfId="1" applyNumberFormat="1" applyFont="1" applyFill="1" applyBorder="1" applyAlignment="1">
      <alignment horizontal="left" vertical="center"/>
    </xf>
    <xf numFmtId="165" fontId="25" fillId="20" borderId="1" xfId="0" applyNumberFormat="1" applyFont="1" applyFill="1" applyBorder="1" applyAlignment="1">
      <alignment horizontal="center" vertical="center"/>
    </xf>
    <xf numFmtId="165" fontId="10" fillId="2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9" fillId="4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69" fontId="10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70" fontId="12" fillId="4" borderId="0" xfId="1" applyNumberFormat="1" applyFont="1" applyFill="1" applyAlignment="1">
      <alignment horizontal="center" vertical="center"/>
    </xf>
    <xf numFmtId="171" fontId="10" fillId="4" borderId="0" xfId="0" applyNumberFormat="1" applyFont="1" applyFill="1" applyAlignment="1">
      <alignment horizontal="center" vertical="center"/>
    </xf>
    <xf numFmtId="165" fontId="109" fillId="2" borderId="0" xfId="0" applyNumberFormat="1" applyFont="1" applyFill="1" applyAlignment="1">
      <alignment horizontal="center" vertical="center"/>
    </xf>
    <xf numFmtId="165" fontId="106" fillId="2" borderId="0" xfId="0" applyNumberFormat="1" applyFont="1" applyFill="1" applyAlignment="1">
      <alignment horizontal="center" vertical="center"/>
    </xf>
    <xf numFmtId="165" fontId="79" fillId="2" borderId="0" xfId="0" applyNumberFormat="1" applyFont="1" applyFill="1" applyAlignment="1">
      <alignment horizontal="center" vertical="center"/>
    </xf>
    <xf numFmtId="165" fontId="78" fillId="2" borderId="0" xfId="0" applyNumberFormat="1" applyFont="1" applyFill="1" applyAlignment="1">
      <alignment horizontal="center" vertical="center"/>
    </xf>
    <xf numFmtId="165" fontId="91" fillId="2" borderId="0" xfId="0" applyNumberFormat="1" applyFont="1" applyFill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24" fillId="19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6" fillId="21" borderId="0" xfId="1" applyNumberFormat="1" applyFont="1" applyFill="1" applyBorder="1" applyAlignment="1">
      <alignment horizontal="center" vertical="center"/>
    </xf>
    <xf numFmtId="0" fontId="69" fillId="21" borderId="0" xfId="0" applyFont="1" applyFill="1" applyAlignment="1">
      <alignment horizontal="center"/>
    </xf>
    <xf numFmtId="0" fontId="36" fillId="4" borderId="0" xfId="2" applyFont="1" applyFill="1" applyAlignment="1">
      <alignment horizontal="center" vertical="center"/>
    </xf>
    <xf numFmtId="0" fontId="67" fillId="6" borderId="2" xfId="0" applyFont="1" applyFill="1" applyBorder="1" applyAlignment="1">
      <alignment horizontal="center"/>
    </xf>
    <xf numFmtId="0" fontId="67" fillId="6" borderId="0" xfId="0" applyFont="1" applyFill="1" applyAlignment="1">
      <alignment horizontal="center"/>
    </xf>
    <xf numFmtId="0" fontId="3" fillId="4" borderId="0" xfId="2" applyFill="1" applyAlignment="1">
      <alignment horizontal="left" vertical="center"/>
    </xf>
    <xf numFmtId="0" fontId="22" fillId="6" borderId="0" xfId="0" applyFont="1" applyFill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165" fontId="12" fillId="6" borderId="0" xfId="1" applyNumberFormat="1" applyFont="1" applyFill="1" applyBorder="1" applyAlignment="1">
      <alignment horizontal="center" vertical="center"/>
    </xf>
    <xf numFmtId="0" fontId="74" fillId="32" borderId="0" xfId="0" applyFont="1" applyFill="1" applyAlignment="1">
      <alignment horizontal="center" vertical="center"/>
    </xf>
    <xf numFmtId="0" fontId="73" fillId="3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0" fillId="9" borderId="1" xfId="0" applyFont="1" applyFill="1" applyBorder="1" applyAlignment="1">
      <alignment horizontal="center" vertical="center"/>
    </xf>
    <xf numFmtId="0" fontId="80" fillId="9" borderId="1" xfId="0" applyFont="1" applyFill="1" applyBorder="1" applyAlignment="1">
      <alignment horizontal="center"/>
    </xf>
    <xf numFmtId="0" fontId="108" fillId="2" borderId="0" xfId="0" applyFont="1" applyFill="1" applyAlignment="1">
      <alignment horizontal="center" vertical="center"/>
    </xf>
    <xf numFmtId="165" fontId="79" fillId="0" borderId="1" xfId="0" applyNumberFormat="1" applyFont="1" applyBorder="1" applyAlignment="1">
      <alignment horizontal="center" vertical="center"/>
    </xf>
    <xf numFmtId="0" fontId="78" fillId="2" borderId="0" xfId="0" applyFont="1" applyFill="1" applyAlignment="1">
      <alignment horizontal="center" vertical="center"/>
    </xf>
    <xf numFmtId="0" fontId="91" fillId="2" borderId="0" xfId="0" applyFont="1" applyFill="1" applyAlignment="1">
      <alignment horizontal="center" vertical="center"/>
    </xf>
    <xf numFmtId="0" fontId="109" fillId="2" borderId="0" xfId="0" applyFont="1" applyFill="1" applyAlignment="1">
      <alignment horizontal="center" vertical="center"/>
    </xf>
    <xf numFmtId="0" fontId="79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right" vertical="top"/>
    </xf>
    <xf numFmtId="0" fontId="74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right" vertical="center"/>
    </xf>
    <xf numFmtId="0" fontId="73" fillId="2" borderId="0" xfId="0" applyFont="1" applyFill="1" applyAlignment="1">
      <alignment horizontal="center" vertical="center"/>
    </xf>
    <xf numFmtId="20" fontId="74" fillId="32" borderId="0" xfId="0" applyNumberFormat="1" applyFont="1" applyFill="1" applyAlignment="1">
      <alignment horizontal="center" vertical="center"/>
    </xf>
    <xf numFmtId="0" fontId="8" fillId="32" borderId="0" xfId="0" applyFont="1" applyFill="1" applyAlignment="1">
      <alignment horizontal="center" vertical="center"/>
    </xf>
    <xf numFmtId="0" fontId="92" fillId="6" borderId="0" xfId="0" applyFont="1" applyFill="1" applyAlignment="1">
      <alignment horizontal="left" vertical="center"/>
    </xf>
    <xf numFmtId="0" fontId="93" fillId="13" borderId="0" xfId="0" applyFont="1" applyFill="1" applyAlignment="1">
      <alignment horizontal="center"/>
    </xf>
    <xf numFmtId="0" fontId="110" fillId="2" borderId="0" xfId="0" applyFont="1" applyFill="1" applyAlignment="1">
      <alignment horizontal="center" vertical="center"/>
    </xf>
    <xf numFmtId="0" fontId="90" fillId="2" borderId="0" xfId="0" applyFont="1" applyFill="1" applyAlignment="1">
      <alignment horizontal="center" vertical="top"/>
    </xf>
    <xf numFmtId="0" fontId="77" fillId="9" borderId="13" xfId="0" applyFont="1" applyFill="1" applyBorder="1" applyAlignment="1">
      <alignment horizontal="center" vertical="center"/>
    </xf>
    <xf numFmtId="0" fontId="81" fillId="2" borderId="0" xfId="0" applyFont="1" applyFill="1" applyAlignment="1">
      <alignment horizontal="center"/>
    </xf>
    <xf numFmtId="0" fontId="82" fillId="2" borderId="0" xfId="0" applyFont="1" applyFill="1" applyAlignment="1">
      <alignment horizontal="center"/>
    </xf>
    <xf numFmtId="0" fontId="76" fillId="13" borderId="0" xfId="0" applyFont="1" applyFill="1" applyAlignment="1">
      <alignment horizontal="right" vertical="center"/>
    </xf>
    <xf numFmtId="167" fontId="76" fillId="13" borderId="0" xfId="0" applyNumberFormat="1" applyFont="1" applyFill="1" applyAlignment="1">
      <alignment horizontal="left" vertical="center"/>
    </xf>
    <xf numFmtId="0" fontId="3" fillId="2" borderId="0" xfId="2" applyFill="1" applyBorder="1" applyAlignment="1">
      <alignment horizontal="left"/>
    </xf>
    <xf numFmtId="0" fontId="3" fillId="0" borderId="0" xfId="2" applyFill="1" applyBorder="1"/>
    <xf numFmtId="0" fontId="0" fillId="0" borderId="0" xfId="0"/>
    <xf numFmtId="0" fontId="49" fillId="2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8" fillId="13" borderId="0" xfId="0" applyFont="1" applyFill="1" applyAlignment="1">
      <alignment horizontal="center" vertical="center"/>
    </xf>
    <xf numFmtId="0" fontId="39" fillId="2" borderId="0" xfId="0" applyFont="1" applyFill="1" applyAlignment="1" applyProtection="1">
      <alignment horizontal="center" vertical="center"/>
      <protection locked="0"/>
    </xf>
    <xf numFmtId="166" fontId="45" fillId="2" borderId="0" xfId="0" applyNumberFormat="1" applyFont="1" applyFill="1" applyAlignment="1" applyProtection="1">
      <alignment horizontal="center" vertical="center"/>
      <protection locked="0"/>
    </xf>
    <xf numFmtId="166" fontId="44" fillId="2" borderId="0" xfId="0" applyNumberFormat="1" applyFont="1" applyFill="1" applyAlignment="1" applyProtection="1">
      <alignment horizontal="center" vertical="center"/>
      <protection locked="0"/>
    </xf>
    <xf numFmtId="166" fontId="44" fillId="2" borderId="0" xfId="0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39" fillId="23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right" vertical="center"/>
    </xf>
    <xf numFmtId="0" fontId="47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/>
    </xf>
    <xf numFmtId="0" fontId="47" fillId="13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/>
    </xf>
    <xf numFmtId="0" fontId="45" fillId="2" borderId="0" xfId="0" applyFont="1" applyFill="1" applyAlignment="1" applyProtection="1">
      <alignment horizontal="center" vertical="center"/>
      <protection locked="0"/>
    </xf>
    <xf numFmtId="3" fontId="45" fillId="2" borderId="0" xfId="2" applyNumberFormat="1" applyFont="1" applyFill="1" applyBorder="1" applyAlignment="1" applyProtection="1">
      <alignment horizontal="center" vertical="center"/>
      <protection locked="0"/>
    </xf>
    <xf numFmtId="3" fontId="45" fillId="2" borderId="0" xfId="0" applyNumberFormat="1" applyFont="1" applyFill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/>
    </xf>
    <xf numFmtId="0" fontId="39" fillId="4" borderId="0" xfId="0" applyFont="1" applyFill="1" applyAlignment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7" fillId="0" borderId="0" xfId="0" applyFont="1" applyAlignment="1">
      <alignment horizontal="center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39" fillId="2" borderId="1" xfId="0" applyFont="1" applyFill="1" applyBorder="1" applyAlignment="1" applyProtection="1">
      <alignment horizontal="center" vertical="center"/>
      <protection locked="0"/>
    </xf>
    <xf numFmtId="165" fontId="44" fillId="2" borderId="1" xfId="0" applyNumberFormat="1" applyFont="1" applyFill="1" applyBorder="1" applyAlignment="1" applyProtection="1">
      <alignment horizontal="center" vertical="center"/>
      <protection locked="0"/>
    </xf>
    <xf numFmtId="0" fontId="39" fillId="5" borderId="0" xfId="0" applyFont="1" applyFill="1" applyAlignment="1">
      <alignment horizontal="center" vertical="center"/>
    </xf>
    <xf numFmtId="165" fontId="44" fillId="0" borderId="1" xfId="1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39" fillId="24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8" fillId="11" borderId="1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0" fontId="53" fillId="2" borderId="0" xfId="0" applyFont="1" applyFill="1" applyAlignment="1">
      <alignment horizontal="right" vertical="center"/>
    </xf>
    <xf numFmtId="166" fontId="52" fillId="2" borderId="0" xfId="0" applyNumberFormat="1" applyFont="1" applyFill="1" applyAlignment="1">
      <alignment horizontal="center"/>
    </xf>
    <xf numFmtId="0" fontId="52" fillId="2" borderId="0" xfId="0" applyFont="1" applyFill="1" applyAlignment="1">
      <alignment horizontal="center"/>
    </xf>
    <xf numFmtId="0" fontId="58" fillId="2" borderId="0" xfId="0" applyFont="1" applyFill="1" applyAlignment="1">
      <alignment horizontal="center"/>
    </xf>
    <xf numFmtId="0" fontId="44" fillId="0" borderId="1" xfId="0" applyFont="1" applyBorder="1" applyAlignment="1">
      <alignment horizontal="center"/>
    </xf>
    <xf numFmtId="3" fontId="44" fillId="0" borderId="1" xfId="0" applyNumberFormat="1" applyFont="1" applyBorder="1" applyAlignment="1">
      <alignment horizontal="center" vertical="center"/>
    </xf>
    <xf numFmtId="0" fontId="54" fillId="2" borderId="0" xfId="0" applyFont="1" applyFill="1" applyAlignment="1">
      <alignment horizontal="center"/>
    </xf>
    <xf numFmtId="0" fontId="64" fillId="2" borderId="0" xfId="0" applyFont="1" applyFill="1" applyAlignment="1" applyProtection="1">
      <alignment horizontal="center" vertical="center"/>
      <protection locked="0"/>
    </xf>
    <xf numFmtId="0" fontId="65" fillId="2" borderId="0" xfId="2" applyFont="1" applyFill="1" applyBorder="1" applyAlignment="1" applyProtection="1">
      <alignment horizontal="center" vertical="center"/>
      <protection locked="0"/>
    </xf>
    <xf numFmtId="0" fontId="65" fillId="2" borderId="0" xfId="0" applyFont="1" applyFill="1" applyAlignment="1" applyProtection="1">
      <alignment horizontal="center" vertical="center"/>
      <protection locked="0"/>
    </xf>
    <xf numFmtId="14" fontId="44" fillId="2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horizontal="center"/>
    </xf>
    <xf numFmtId="165" fontId="64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16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165" fontId="55" fillId="0" borderId="1" xfId="0" applyNumberFormat="1" applyFont="1" applyBorder="1" applyAlignment="1">
      <alignment horizontal="center" vertical="center"/>
    </xf>
    <xf numFmtId="16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165" fontId="59" fillId="0" borderId="1" xfId="0" applyNumberFormat="1" applyFont="1" applyBorder="1" applyAlignment="1">
      <alignment horizontal="center" vertical="center"/>
    </xf>
    <xf numFmtId="0" fontId="39" fillId="13" borderId="0" xfId="0" applyFont="1" applyFill="1" applyAlignment="1">
      <alignment horizontal="center" vertical="center"/>
    </xf>
    <xf numFmtId="0" fontId="44" fillId="1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85" fillId="0" borderId="0" xfId="0" applyFont="1" applyAlignment="1">
      <alignment horizontal="center" vertical="center"/>
    </xf>
    <xf numFmtId="0" fontId="85" fillId="0" borderId="12" xfId="0" applyFont="1" applyBorder="1" applyAlignment="1">
      <alignment horizontal="center" vertical="center"/>
    </xf>
    <xf numFmtId="0" fontId="86" fillId="0" borderId="3" xfId="0" applyFont="1" applyBorder="1" applyAlignment="1">
      <alignment horizontal="center"/>
    </xf>
    <xf numFmtId="0" fontId="86" fillId="0" borderId="5" xfId="0" applyFont="1" applyBorder="1" applyAlignment="1">
      <alignment horizontal="center"/>
    </xf>
    <xf numFmtId="0" fontId="86" fillId="0" borderId="4" xfId="0" applyFont="1" applyBorder="1" applyAlignment="1">
      <alignment horizontal="center"/>
    </xf>
    <xf numFmtId="165" fontId="87" fillId="0" borderId="3" xfId="0" applyNumberFormat="1" applyFont="1" applyBorder="1" applyAlignment="1">
      <alignment horizontal="center"/>
    </xf>
    <xf numFmtId="0" fontId="87" fillId="0" borderId="5" xfId="0" applyFont="1" applyBorder="1" applyAlignment="1">
      <alignment horizontal="center"/>
    </xf>
    <xf numFmtId="0" fontId="87" fillId="0" borderId="4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0" fontId="74" fillId="0" borderId="4" xfId="0" applyFont="1" applyBorder="1" applyAlignment="1">
      <alignment horizontal="center"/>
    </xf>
    <xf numFmtId="165" fontId="74" fillId="0" borderId="3" xfId="0" applyNumberFormat="1" applyFont="1" applyBorder="1" applyAlignment="1">
      <alignment horizontal="center"/>
    </xf>
    <xf numFmtId="165" fontId="74" fillId="0" borderId="5" xfId="0" applyNumberFormat="1" applyFont="1" applyBorder="1" applyAlignment="1">
      <alignment horizontal="center"/>
    </xf>
    <xf numFmtId="165" fontId="74" fillId="0" borderId="4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7" fontId="74" fillId="2" borderId="3" xfId="0" applyNumberFormat="1" applyFont="1" applyFill="1" applyBorder="1" applyAlignment="1">
      <alignment horizontal="center"/>
    </xf>
    <xf numFmtId="167" fontId="74" fillId="2" borderId="5" xfId="0" applyNumberFormat="1" applyFont="1" applyFill="1" applyBorder="1" applyAlignment="1">
      <alignment horizontal="center"/>
    </xf>
    <xf numFmtId="167" fontId="74" fillId="2" borderId="4" xfId="0" applyNumberFormat="1" applyFont="1" applyFill="1" applyBorder="1" applyAlignment="1">
      <alignment horizontal="center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13" borderId="3" xfId="0" applyFont="1" applyFill="1" applyBorder="1" applyAlignment="1" applyProtection="1">
      <alignment horizontal="center" vertical="center"/>
      <protection locked="0"/>
    </xf>
    <xf numFmtId="0" fontId="26" fillId="13" borderId="5" xfId="0" applyFont="1" applyFill="1" applyBorder="1" applyAlignment="1" applyProtection="1">
      <alignment horizontal="center" vertical="center"/>
      <protection locked="0"/>
    </xf>
    <xf numFmtId="0" fontId="26" fillId="13" borderId="4" xfId="0" applyFont="1" applyFill="1" applyBorder="1" applyAlignment="1" applyProtection="1">
      <alignment horizontal="center" vertical="center"/>
      <protection locked="0"/>
    </xf>
    <xf numFmtId="165" fontId="4" fillId="13" borderId="3" xfId="0" applyNumberFormat="1" applyFont="1" applyFill="1" applyBorder="1" applyAlignment="1">
      <alignment horizontal="center" vertical="center"/>
    </xf>
    <xf numFmtId="165" fontId="4" fillId="13" borderId="5" xfId="0" applyNumberFormat="1" applyFont="1" applyFill="1" applyBorder="1" applyAlignment="1">
      <alignment horizontal="center" vertical="center"/>
    </xf>
    <xf numFmtId="165" fontId="4" fillId="13" borderId="4" xfId="0" applyNumberFormat="1" applyFont="1" applyFill="1" applyBorder="1" applyAlignment="1">
      <alignment horizontal="center" vertical="center"/>
    </xf>
    <xf numFmtId="0" fontId="74" fillId="2" borderId="1" xfId="0" applyFont="1" applyFill="1" applyBorder="1" applyAlignment="1">
      <alignment horizontal="center"/>
    </xf>
    <xf numFmtId="0" fontId="74" fillId="2" borderId="1" xfId="0" applyFont="1" applyFill="1" applyBorder="1" applyAlignment="1">
      <alignment horizontal="center" vertical="center"/>
    </xf>
    <xf numFmtId="3" fontId="82" fillId="2" borderId="1" xfId="2" applyNumberFormat="1" applyFont="1" applyFill="1" applyBorder="1" applyAlignment="1" applyProtection="1">
      <alignment horizontal="center" vertical="center"/>
      <protection locked="0"/>
    </xf>
    <xf numFmtId="0" fontId="82" fillId="2" borderId="1" xfId="0" applyFont="1" applyFill="1" applyBorder="1" applyAlignment="1" applyProtection="1">
      <alignment horizontal="center" vertical="center"/>
      <protection locked="0"/>
    </xf>
    <xf numFmtId="0" fontId="74" fillId="2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20" fontId="44" fillId="2" borderId="0" xfId="0" applyNumberFormat="1" applyFont="1" applyFill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/>
    </xf>
    <xf numFmtId="0" fontId="39" fillId="5" borderId="4" xfId="0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165" fontId="44" fillId="0" borderId="1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165" fontId="44" fillId="0" borderId="6" xfId="0" applyNumberFormat="1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165" fontId="44" fillId="0" borderId="7" xfId="0" applyNumberFormat="1" applyFont="1" applyBorder="1" applyAlignment="1">
      <alignment horizontal="center" vertical="center"/>
    </xf>
    <xf numFmtId="165" fontId="44" fillId="0" borderId="9" xfId="0" applyNumberFormat="1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165" fontId="44" fillId="5" borderId="1" xfId="0" applyNumberFormat="1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39" fillId="12" borderId="1" xfId="0" applyFont="1" applyFill="1" applyBorder="1" applyAlignment="1">
      <alignment horizontal="center" vertical="center"/>
    </xf>
    <xf numFmtId="165" fontId="44" fillId="0" borderId="1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165" fontId="44" fillId="0" borderId="1" xfId="0" applyNumberFormat="1" applyFont="1" applyBorder="1" applyAlignment="1">
      <alignment horizontal="center"/>
    </xf>
    <xf numFmtId="165" fontId="46" fillId="0" borderId="1" xfId="0" applyNumberFormat="1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55" fillId="2" borderId="0" xfId="0" applyFont="1" applyFill="1" applyAlignment="1">
      <alignment horizontal="center" vertical="center"/>
    </xf>
    <xf numFmtId="0" fontId="39" fillId="12" borderId="1" xfId="0" applyFont="1" applyFill="1" applyBorder="1" applyAlignment="1" applyProtection="1">
      <alignment horizontal="center" vertical="center"/>
      <protection locked="0"/>
    </xf>
    <xf numFmtId="0" fontId="44" fillId="12" borderId="1" xfId="0" applyFont="1" applyFill="1" applyBorder="1" applyAlignment="1" applyProtection="1">
      <alignment horizontal="center" vertical="center"/>
      <protection locked="0"/>
    </xf>
    <xf numFmtId="167" fontId="62" fillId="28" borderId="0" xfId="0" applyNumberFormat="1" applyFont="1" applyFill="1" applyAlignment="1">
      <alignment horizontal="center"/>
    </xf>
    <xf numFmtId="0" fontId="46" fillId="2" borderId="1" xfId="0" applyFont="1" applyFill="1" applyBorder="1" applyAlignment="1">
      <alignment horizontal="center" vertical="center"/>
    </xf>
    <xf numFmtId="166" fontId="44" fillId="0" borderId="1" xfId="0" applyNumberFormat="1" applyFont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62" fillId="28" borderId="0" xfId="0" applyFont="1" applyFill="1" applyAlignment="1">
      <alignment horizontal="center" vertical="center"/>
    </xf>
    <xf numFmtId="0" fontId="46" fillId="2" borderId="0" xfId="2" applyFont="1" applyFill="1" applyAlignment="1" applyProtection="1">
      <alignment horizontal="center" vertical="center"/>
    </xf>
    <xf numFmtId="0" fontId="56" fillId="14" borderId="0" xfId="0" applyFont="1" applyFill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3" fillId="26" borderId="7" xfId="0" applyFont="1" applyFill="1" applyBorder="1" applyAlignment="1">
      <alignment horizontal="center" vertical="center"/>
    </xf>
    <xf numFmtId="0" fontId="53" fillId="26" borderId="14" xfId="0" applyFont="1" applyFill="1" applyBorder="1" applyAlignment="1">
      <alignment horizontal="center" vertical="center"/>
    </xf>
    <xf numFmtId="0" fontId="53" fillId="26" borderId="9" xfId="0" applyFont="1" applyFill="1" applyBorder="1" applyAlignment="1">
      <alignment horizontal="center" vertical="center"/>
    </xf>
    <xf numFmtId="0" fontId="53" fillId="26" borderId="10" xfId="0" applyFont="1" applyFill="1" applyBorder="1" applyAlignment="1">
      <alignment horizontal="center" vertical="center"/>
    </xf>
    <xf numFmtId="0" fontId="53" fillId="26" borderId="12" xfId="0" applyFont="1" applyFill="1" applyBorder="1" applyAlignment="1">
      <alignment horizontal="center" vertical="center"/>
    </xf>
    <xf numFmtId="0" fontId="53" fillId="26" borderId="11" xfId="0" applyFont="1" applyFill="1" applyBorder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3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92" fillId="36" borderId="1" xfId="0" applyFont="1" applyFill="1" applyBorder="1" applyAlignment="1">
      <alignment horizontal="center" vertical="center"/>
    </xf>
    <xf numFmtId="0" fontId="92" fillId="29" borderId="12" xfId="0" applyFont="1" applyFill="1" applyBorder="1" applyAlignment="1">
      <alignment horizontal="center" vertical="center"/>
    </xf>
    <xf numFmtId="0" fontId="92" fillId="29" borderId="1" xfId="0" applyFont="1" applyFill="1" applyBorder="1" applyAlignment="1">
      <alignment horizontal="center" vertical="center"/>
    </xf>
    <xf numFmtId="0" fontId="92" fillId="6" borderId="1" xfId="0" applyFont="1" applyFill="1" applyBorder="1" applyAlignment="1">
      <alignment horizontal="center" vertical="center"/>
    </xf>
    <xf numFmtId="0" fontId="99" fillId="28" borderId="12" xfId="0" applyFont="1" applyFill="1" applyBorder="1" applyAlignment="1">
      <alignment horizontal="center" vertical="center"/>
    </xf>
    <xf numFmtId="0" fontId="92" fillId="34" borderId="12" xfId="0" applyFont="1" applyFill="1" applyBorder="1" applyAlignment="1">
      <alignment horizontal="center" vertical="center"/>
    </xf>
    <xf numFmtId="0" fontId="100" fillId="28" borderId="12" xfId="0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</cellXfs>
  <cellStyles count="6">
    <cellStyle name="Hipervínculo" xfId="2" builtinId="8"/>
    <cellStyle name="Moneda" xfId="1" builtinId="4"/>
    <cellStyle name="Moneda [0]" xfId="5" builtinId="7"/>
    <cellStyle name="Moneda 2" xfId="3" xr:uid="{749477D7-1AB8-4C55-BB9B-EE1683C3A713}"/>
    <cellStyle name="Moneda 3" xfId="4" xr:uid="{501413C1-B794-425F-A752-BB7293895F91}"/>
    <cellStyle name="Normal" xfId="0" builtinId="0"/>
  </cellStyles>
  <dxfs count="0"/>
  <tableStyles count="0" defaultTableStyle="TableStyleMedium2" defaultPivotStyle="PivotStyleLight16"/>
  <colors>
    <mruColors>
      <color rgb="FF5DC0B8"/>
      <color rgb="FF542462"/>
      <color rgb="FFFF3131"/>
      <color rgb="FF0066C6"/>
      <color rgb="FFF1C200"/>
      <color rgb="FFFAE2F5"/>
      <color rgb="FF009AD0"/>
      <color rgb="FFEEEEEE"/>
      <color rgb="FF5B5C60"/>
      <color rgb="FF7652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9.png"/><Relationship Id="rId21" Type="http://schemas.microsoft.com/office/2007/relationships/hdphoto" Target="../media/hdphoto7.wdp"/><Relationship Id="rId42" Type="http://schemas.openxmlformats.org/officeDocument/2006/relationships/hyperlink" Target="https://www.youtube.com/channel/UCh5wgyniWAsR94zIcUOe9Dw" TargetMode="External"/><Relationship Id="rId47" Type="http://schemas.openxmlformats.org/officeDocument/2006/relationships/image" Target="../media/image30.png"/><Relationship Id="rId63" Type="http://schemas.openxmlformats.org/officeDocument/2006/relationships/image" Target="../media/image40.png"/><Relationship Id="rId68" Type="http://schemas.openxmlformats.org/officeDocument/2006/relationships/image" Target="../media/image43.png"/><Relationship Id="rId7" Type="http://schemas.openxmlformats.org/officeDocument/2006/relationships/image" Target="../media/image8.png"/><Relationship Id="rId71" Type="http://schemas.openxmlformats.org/officeDocument/2006/relationships/image" Target="../media/image45.png"/><Relationship Id="rId2" Type="http://schemas.openxmlformats.org/officeDocument/2006/relationships/image" Target="../media/image4.png"/><Relationship Id="rId16" Type="http://schemas.openxmlformats.org/officeDocument/2006/relationships/image" Target="../media/image13.png"/><Relationship Id="rId29" Type="http://schemas.openxmlformats.org/officeDocument/2006/relationships/image" Target="../media/image20.png"/><Relationship Id="rId11" Type="http://schemas.openxmlformats.org/officeDocument/2006/relationships/image" Target="../media/image11.png"/><Relationship Id="rId24" Type="http://schemas.openxmlformats.org/officeDocument/2006/relationships/image" Target="../media/image18.png"/><Relationship Id="rId32" Type="http://schemas.openxmlformats.org/officeDocument/2006/relationships/image" Target="../media/image22.png"/><Relationship Id="rId37" Type="http://schemas.openxmlformats.org/officeDocument/2006/relationships/image" Target="../media/image25.png"/><Relationship Id="rId40" Type="http://schemas.openxmlformats.org/officeDocument/2006/relationships/hyperlink" Target="https://www.tiktok.com/@corazonviajeroagencia" TargetMode="External"/><Relationship Id="rId45" Type="http://schemas.openxmlformats.org/officeDocument/2006/relationships/image" Target="../media/image29.png"/><Relationship Id="rId53" Type="http://schemas.openxmlformats.org/officeDocument/2006/relationships/image" Target="../media/image33.png"/><Relationship Id="rId58" Type="http://schemas.openxmlformats.org/officeDocument/2006/relationships/hyperlink" Target="https://www.instagram.com/reel/C8gIDWEMYmC/" TargetMode="External"/><Relationship Id="rId66" Type="http://schemas.openxmlformats.org/officeDocument/2006/relationships/image" Target="../media/image3.png"/><Relationship Id="rId5" Type="http://schemas.openxmlformats.org/officeDocument/2006/relationships/image" Target="../media/image6.png"/><Relationship Id="rId61" Type="http://schemas.openxmlformats.org/officeDocument/2006/relationships/image" Target="../media/image38.png"/><Relationship Id="rId19" Type="http://schemas.openxmlformats.org/officeDocument/2006/relationships/image" Target="../media/image15.png"/><Relationship Id="rId14" Type="http://schemas.microsoft.com/office/2007/relationships/hdphoto" Target="../media/hdphoto5.wdp"/><Relationship Id="rId22" Type="http://schemas.openxmlformats.org/officeDocument/2006/relationships/image" Target="../media/image17.png"/><Relationship Id="rId27" Type="http://schemas.microsoft.com/office/2007/relationships/hdphoto" Target="../media/hdphoto10.wdp"/><Relationship Id="rId30" Type="http://schemas.openxmlformats.org/officeDocument/2006/relationships/hyperlink" Target="https://809c3108-3518-476c-8150-ec6637697c3a.usrfiles.com/ugd/809c31_6ba738371b87473a946e82d1a22c4ba7.pdf" TargetMode="External"/><Relationship Id="rId35" Type="http://schemas.openxmlformats.org/officeDocument/2006/relationships/hyperlink" Target="https://www.facebook.com/corazonviajeroagencia" TargetMode="External"/><Relationship Id="rId43" Type="http://schemas.openxmlformats.org/officeDocument/2006/relationships/image" Target="../media/image28.png"/><Relationship Id="rId48" Type="http://schemas.openxmlformats.org/officeDocument/2006/relationships/hyperlink" Target="https://www.instagram.com/reel/C90leuXS5Lk/" TargetMode="External"/><Relationship Id="rId56" Type="http://schemas.openxmlformats.org/officeDocument/2006/relationships/hyperlink" Target="https://www.instagram.com/reel/C8gIvJdslan/" TargetMode="External"/><Relationship Id="rId64" Type="http://schemas.microsoft.com/office/2007/relationships/hdphoto" Target="../media/hdphoto11.wdp"/><Relationship Id="rId69" Type="http://schemas.openxmlformats.org/officeDocument/2006/relationships/image" Target="../media/image44.png"/><Relationship Id="rId8" Type="http://schemas.openxmlformats.org/officeDocument/2006/relationships/image" Target="../media/image9.png"/><Relationship Id="rId51" Type="http://schemas.openxmlformats.org/officeDocument/2006/relationships/image" Target="../media/image32.png"/><Relationship Id="rId3" Type="http://schemas.openxmlformats.org/officeDocument/2006/relationships/image" Target="../media/image5.png"/><Relationship Id="rId12" Type="http://schemas.microsoft.com/office/2007/relationships/hdphoto" Target="../media/hdphoto4.wdp"/><Relationship Id="rId17" Type="http://schemas.openxmlformats.org/officeDocument/2006/relationships/image" Target="../media/image14.png"/><Relationship Id="rId25" Type="http://schemas.microsoft.com/office/2007/relationships/hdphoto" Target="../media/hdphoto9.wdp"/><Relationship Id="rId33" Type="http://schemas.openxmlformats.org/officeDocument/2006/relationships/hyperlink" Target="https://www.google.com/search?sca_esv=34b23c430a4204cf&amp;rlz=1C1ALOY_esCO1051CO1051&amp;sxsrf=AM9HkKnpf0eq4Rpxa_eStSnCuLLjIlrzqw:1702597850025&amp;q=corazon+viajero+google+maps&amp;npsic=0&amp;rflfq=1&amp;rldoc=1&amp;rllag=6183455,-75593642,2272&amp;tbm=lcl&amp;sa=X&amp;ved=2ahUKEwiZ3q6gj5CDAxX1bTABHVNgCpgQtgN6BAgaEAE&amp;biw=1745&amp;bih=866&amp;dpr=1.1#lkt=LocalPoiReviews&amp;rldoc=1&amp;rlfi=hd:;si:16718962684513691795,l,Chtjb3Jhem9uIHZpYWplcm8gZ29vZ2xlIG1hcHMiA4gBAUjm3veT7rmAgAhaKRAAEAEQAhADGAAYASIbY29yYXpvbiB2aWFqZXJvIGdvb2dsZSBtYXBzkgENdHJhdmVsX2FnZW5jeaoBdQoIL20vMDRfdGIKCS9tLzA0NWM3YgoJL20vMDU1dDU4EAEqDyILZ29vZ2xlIG1hcHMoDjIfEAEiG55K-UFDQ7tw1K2S30MRmBHFUbsCQSiGmlQhDjIfEAIiG2NvcmF6b24gdmlhamVybyBnb29nbGUgbWFwcw;mv:[[6.185889390607948,-75.58640558607787],[6.1525666093921005,-75.63039381392211]]" TargetMode="External"/><Relationship Id="rId38" Type="http://schemas.openxmlformats.org/officeDocument/2006/relationships/hyperlink" Target="https://www.snapchat.com/add/corazon.viajero?share_id=T6jG-HZKv8Y&amp;locale=es-US" TargetMode="External"/><Relationship Id="rId46" Type="http://schemas.openxmlformats.org/officeDocument/2006/relationships/hyperlink" Target="https://www.instagram.com/reel/C95oqz2S4Ec/" TargetMode="External"/><Relationship Id="rId59" Type="http://schemas.openxmlformats.org/officeDocument/2006/relationships/image" Target="../media/image36.png"/><Relationship Id="rId67" Type="http://schemas.openxmlformats.org/officeDocument/2006/relationships/image" Target="../media/image42.png"/><Relationship Id="rId20" Type="http://schemas.openxmlformats.org/officeDocument/2006/relationships/image" Target="../media/image16.png"/><Relationship Id="rId41" Type="http://schemas.openxmlformats.org/officeDocument/2006/relationships/image" Target="../media/image27.png"/><Relationship Id="rId54" Type="http://schemas.openxmlformats.org/officeDocument/2006/relationships/hyperlink" Target="https://www.instagram.com/reel/C8gKWols0mP/" TargetMode="External"/><Relationship Id="rId62" Type="http://schemas.openxmlformats.org/officeDocument/2006/relationships/image" Target="../media/image39.png"/><Relationship Id="rId70" Type="http://schemas.openxmlformats.org/officeDocument/2006/relationships/hyperlink" Target="https://www.opitours.com.co/product-category/santa-marta/" TargetMode="External"/><Relationship Id="rId1" Type="http://schemas.openxmlformats.org/officeDocument/2006/relationships/hyperlink" Target="https://www.instagram.com/corazonviajeroagencia/" TargetMode="External"/><Relationship Id="rId6" Type="http://schemas.openxmlformats.org/officeDocument/2006/relationships/image" Target="../media/image7.png"/><Relationship Id="rId15" Type="http://schemas.openxmlformats.org/officeDocument/2006/relationships/hyperlink" Target="https://www.youtube.com/shorts/aELcBBdBThw" TargetMode="External"/><Relationship Id="rId23" Type="http://schemas.microsoft.com/office/2007/relationships/hdphoto" Target="../media/hdphoto8.wdp"/><Relationship Id="rId28" Type="http://schemas.openxmlformats.org/officeDocument/2006/relationships/hyperlink" Target="https://wa.link/mpduge" TargetMode="External"/><Relationship Id="rId36" Type="http://schemas.openxmlformats.org/officeDocument/2006/relationships/image" Target="../media/image24.png"/><Relationship Id="rId49" Type="http://schemas.openxmlformats.org/officeDocument/2006/relationships/image" Target="../media/image31.png"/><Relationship Id="rId57" Type="http://schemas.openxmlformats.org/officeDocument/2006/relationships/image" Target="../media/image35.png"/><Relationship Id="rId10" Type="http://schemas.openxmlformats.org/officeDocument/2006/relationships/image" Target="../media/image10.png"/><Relationship Id="rId31" Type="http://schemas.openxmlformats.org/officeDocument/2006/relationships/image" Target="../media/image21.png"/><Relationship Id="rId44" Type="http://schemas.openxmlformats.org/officeDocument/2006/relationships/hyperlink" Target="https://web.telegram.org/k/#@Corazonviajeroagencia" TargetMode="External"/><Relationship Id="rId52" Type="http://schemas.openxmlformats.org/officeDocument/2006/relationships/hyperlink" Target="https://www.instagram.com/reel/C8gMMP1sm0W/" TargetMode="External"/><Relationship Id="rId60" Type="http://schemas.openxmlformats.org/officeDocument/2006/relationships/image" Target="../media/image37.png"/><Relationship Id="rId65" Type="http://schemas.openxmlformats.org/officeDocument/2006/relationships/image" Target="../media/image41.png"/><Relationship Id="rId4" Type="http://schemas.microsoft.com/office/2007/relationships/hdphoto" Target="../media/hdphoto2.wdp"/><Relationship Id="rId9" Type="http://schemas.microsoft.com/office/2007/relationships/hdphoto" Target="../media/hdphoto3.wdp"/><Relationship Id="rId13" Type="http://schemas.openxmlformats.org/officeDocument/2006/relationships/image" Target="../media/image12.png"/><Relationship Id="rId18" Type="http://schemas.microsoft.com/office/2007/relationships/hdphoto" Target="../media/hdphoto6.wdp"/><Relationship Id="rId39" Type="http://schemas.openxmlformats.org/officeDocument/2006/relationships/image" Target="../media/image26.png"/><Relationship Id="rId34" Type="http://schemas.openxmlformats.org/officeDocument/2006/relationships/image" Target="../media/image23.png"/><Relationship Id="rId50" Type="http://schemas.openxmlformats.org/officeDocument/2006/relationships/hyperlink" Target="https://www.instagram.com/reel/C8gSOd8sDso/" TargetMode="External"/><Relationship Id="rId55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809c3108-3518-476c-8150-ec6637697c3a.usrfiles.com/ugd/809c31_d93b607a0e6846a6ae2cb61883692ed9.pdf" TargetMode="External"/><Relationship Id="rId3" Type="http://schemas.openxmlformats.org/officeDocument/2006/relationships/image" Target="../media/image47.png"/><Relationship Id="rId7" Type="http://schemas.openxmlformats.org/officeDocument/2006/relationships/image" Target="../media/image50.png"/><Relationship Id="rId2" Type="http://schemas.openxmlformats.org/officeDocument/2006/relationships/image" Target="../media/image46.png"/><Relationship Id="rId1" Type="http://schemas.openxmlformats.org/officeDocument/2006/relationships/hyperlink" Target="https://www.instagram.com/corazonviajeroagencia/" TargetMode="External"/><Relationship Id="rId6" Type="http://schemas.openxmlformats.org/officeDocument/2006/relationships/image" Target="../media/image49.png"/><Relationship Id="rId11" Type="http://schemas.openxmlformats.org/officeDocument/2006/relationships/image" Target="../media/image53.png"/><Relationship Id="rId5" Type="http://schemas.openxmlformats.org/officeDocument/2006/relationships/image" Target="../media/image48.png"/><Relationship Id="rId10" Type="http://schemas.openxmlformats.org/officeDocument/2006/relationships/image" Target="../media/image52.png"/><Relationship Id="rId4" Type="http://schemas.microsoft.com/office/2007/relationships/hdphoto" Target="../media/hdphoto12.wdp"/><Relationship Id="rId9" Type="http://schemas.openxmlformats.org/officeDocument/2006/relationships/image" Target="../media/image5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809c3108-3518-476c-8150-ec6637697c3a.usrfiles.com/ugd/809c31_d93b607a0e6846a6ae2cb61883692ed9.pdf" TargetMode="External"/><Relationship Id="rId2" Type="http://schemas.openxmlformats.org/officeDocument/2006/relationships/image" Target="../media/image48.png"/><Relationship Id="rId1" Type="http://schemas.openxmlformats.org/officeDocument/2006/relationships/image" Target="../media/image50.png"/><Relationship Id="rId6" Type="http://schemas.openxmlformats.org/officeDocument/2006/relationships/image" Target="../media/image55.png"/><Relationship Id="rId5" Type="http://schemas.openxmlformats.org/officeDocument/2006/relationships/image" Target="../media/image54.png"/><Relationship Id="rId4" Type="http://schemas.openxmlformats.org/officeDocument/2006/relationships/image" Target="../media/image5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hyperlink" Target="https://809c3108-3518-476c-8150-ec6637697c3a.usrfiles.com/ugd/809c31_d93b607a0e6846a6ae2cb61883692ed9.pdf" TargetMode="External"/><Relationship Id="rId1" Type="http://schemas.openxmlformats.org/officeDocument/2006/relationships/image" Target="../media/image56.png"/><Relationship Id="rId6" Type="http://schemas.openxmlformats.org/officeDocument/2006/relationships/image" Target="../media/image50.png"/><Relationship Id="rId5" Type="http://schemas.openxmlformats.org/officeDocument/2006/relationships/image" Target="../media/image58.png"/><Relationship Id="rId4" Type="http://schemas.openxmlformats.org/officeDocument/2006/relationships/image" Target="../media/image5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hyperlink" Target="https://drive.google.com/drive/folders/1qiKQhCrYWfnKSVHsxr2fIanM5GVck2kQ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hyperlink" Target="https://drive.google.com/drive/folders/1WwUfSFNbTExYHzg3nxDt6wM2d3-hmg2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1325374</xdr:colOff>
      <xdr:row>22</xdr:row>
      <xdr:rowOff>4095</xdr:rowOff>
    </xdr:from>
    <xdr:to>
      <xdr:col>6</xdr:col>
      <xdr:colOff>1545771</xdr:colOff>
      <xdr:row>23</xdr:row>
      <xdr:rowOff>7470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097F9E-1458-01F7-A35D-CF5D7FD77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000" b="93000" l="6236" r="98383">
                      <a14:foregroundMark x1="35566" y1="7333" x2="35566" y2="7333"/>
                      <a14:foregroundMark x1="78522" y1="66333" x2="78522" y2="66333"/>
                      <a14:foregroundMark x1="81986" y1="58667" x2="81986" y2="58667"/>
                      <a14:foregroundMark x1="94457" y1="76333" x2="94457" y2="76333"/>
                      <a14:foregroundMark x1="58891" y1="82000" x2="58891" y2="82000"/>
                      <a14:foregroundMark x1="6236" y1="29333" x2="6236" y2="29333"/>
                      <a14:foregroundMark x1="24942" y1="81333" x2="31871" y2="76000"/>
                      <a14:foregroundMark x1="64434" y1="56333" x2="66051" y2="56333"/>
                      <a14:foregroundMark x1="98614" y1="78000" x2="37182" y2="58000"/>
                      <a14:foregroundMark x1="37182" y1="58000" x2="25404" y2="36000"/>
                      <a14:foregroundMark x1="33256" y1="93000" x2="41109" y2="83667"/>
                      <a14:foregroundMark x1="84758" y1="55333" x2="66744" y2="70333"/>
                      <a14:foregroundMark x1="60277" y1="59667" x2="72748" y2="62000"/>
                      <a14:foregroundMark x1="21940" y1="79667" x2="26790" y2="71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380803" y="4031809"/>
          <a:ext cx="220397" cy="184804"/>
        </a:xfrm>
        <a:prstGeom prst="rect">
          <a:avLst/>
        </a:prstGeom>
      </xdr:spPr>
    </xdr:pic>
    <xdr:clientData/>
  </xdr:twoCellAnchor>
  <xdr:twoCellAnchor editAs="oneCell">
    <xdr:from>
      <xdr:col>4</xdr:col>
      <xdr:colOff>532577</xdr:colOff>
      <xdr:row>23</xdr:row>
      <xdr:rowOff>34166</xdr:rowOff>
    </xdr:from>
    <xdr:to>
      <xdr:col>4</xdr:col>
      <xdr:colOff>1344499</xdr:colOff>
      <xdr:row>27</xdr:row>
      <xdr:rowOff>21980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4AA0FD-0C65-AC3C-DB99-E79FBCED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64404" y="3888128"/>
          <a:ext cx="811922" cy="632583"/>
        </a:xfrm>
        <a:prstGeom prst="rect">
          <a:avLst/>
        </a:prstGeom>
      </xdr:spPr>
    </xdr:pic>
    <xdr:clientData/>
  </xdr:twoCellAnchor>
  <xdr:twoCellAnchor editAs="oneCell">
    <xdr:from>
      <xdr:col>1</xdr:col>
      <xdr:colOff>725365</xdr:colOff>
      <xdr:row>3</xdr:row>
      <xdr:rowOff>73269</xdr:rowOff>
    </xdr:from>
    <xdr:to>
      <xdr:col>6</xdr:col>
      <xdr:colOff>904782</xdr:colOff>
      <xdr:row>7</xdr:row>
      <xdr:rowOff>73269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7BC2A9-7C1B-40F5-AD05-BF9C343D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692" y="556846"/>
          <a:ext cx="7315840" cy="644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120490</xdr:colOff>
      <xdr:row>0</xdr:row>
      <xdr:rowOff>165966</xdr:rowOff>
    </xdr:from>
    <xdr:to>
      <xdr:col>6</xdr:col>
      <xdr:colOff>1157654</xdr:colOff>
      <xdr:row>2</xdr:row>
      <xdr:rowOff>13139</xdr:rowOff>
    </xdr:to>
    <xdr:pic>
      <xdr:nvPicPr>
        <xdr:cNvPr id="7" name="Imagen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39DEBB-FC10-4264-D3B7-DBE478C8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8690" y="165966"/>
          <a:ext cx="1037164" cy="402344"/>
        </a:xfrm>
        <a:prstGeom prst="rect">
          <a:avLst/>
        </a:prstGeom>
      </xdr:spPr>
    </xdr:pic>
    <xdr:clientData/>
  </xdr:twoCellAnchor>
  <xdr:twoCellAnchor editAs="oneCell">
    <xdr:from>
      <xdr:col>0</xdr:col>
      <xdr:colOff>330348</xdr:colOff>
      <xdr:row>16</xdr:row>
      <xdr:rowOff>20390</xdr:rowOff>
    </xdr:from>
    <xdr:to>
      <xdr:col>0</xdr:col>
      <xdr:colOff>457200</xdr:colOff>
      <xdr:row>16</xdr:row>
      <xdr:rowOff>148223</xdr:rowOff>
    </xdr:to>
    <xdr:pic>
      <xdr:nvPicPr>
        <xdr:cNvPr id="8" name="Imagen 7" descr="Cartoon palmtree: Más de 2,002 ilustraciones y dibujos de stock con  licencia libres de regalías | Shutterstock">
          <a:extLst>
            <a:ext uri="{FF2B5EF4-FFF2-40B4-BE49-F238E27FC236}">
              <a16:creationId xmlns:a16="http://schemas.microsoft.com/office/drawing/2014/main" id="{18BE33F1-2731-4831-9733-E71321A32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667" b="90000" l="10000" r="90000">
                      <a14:foregroundMark x1="34167" y1="8667" x2="34167" y2="8667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925" t="6998" r="19584" b="9418"/>
        <a:stretch/>
      </xdr:blipFill>
      <xdr:spPr bwMode="auto">
        <a:xfrm>
          <a:off x="330348" y="3673020"/>
          <a:ext cx="126852" cy="12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314000</xdr:colOff>
      <xdr:row>11</xdr:row>
      <xdr:rowOff>273920</xdr:rowOff>
    </xdr:from>
    <xdr:to>
      <xdr:col>0</xdr:col>
      <xdr:colOff>457297</xdr:colOff>
      <xdr:row>12</xdr:row>
      <xdr:rowOff>152401</xdr:rowOff>
    </xdr:to>
    <xdr:pic>
      <xdr:nvPicPr>
        <xdr:cNvPr id="17" name="Imagen 16" descr="👨‍⚕️ Profesional Sanitario Hombre Emoji">
          <a:extLst>
            <a:ext uri="{FF2B5EF4-FFF2-40B4-BE49-F238E27FC236}">
              <a16:creationId xmlns:a16="http://schemas.microsoft.com/office/drawing/2014/main" id="{5C52CF5C-3954-44CE-B926-07C2EFAF2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000" y="2864720"/>
          <a:ext cx="143297" cy="154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312083</xdr:colOff>
      <xdr:row>13</xdr:row>
      <xdr:rowOff>15337</xdr:rowOff>
    </xdr:from>
    <xdr:to>
      <xdr:col>0</xdr:col>
      <xdr:colOff>440182</xdr:colOff>
      <xdr:row>13</xdr:row>
      <xdr:rowOff>145256</xdr:rowOff>
    </xdr:to>
    <xdr:pic>
      <xdr:nvPicPr>
        <xdr:cNvPr id="18" name="Imagen 17" descr="✈️ Avión Emoji">
          <a:extLst>
            <a:ext uri="{FF2B5EF4-FFF2-40B4-BE49-F238E27FC236}">
              <a16:creationId xmlns:a16="http://schemas.microsoft.com/office/drawing/2014/main" id="{172010B1-C735-443E-8007-F34E974F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083" y="3082387"/>
          <a:ext cx="128099" cy="129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262691</xdr:colOff>
      <xdr:row>14</xdr:row>
      <xdr:rowOff>187381</xdr:rowOff>
    </xdr:from>
    <xdr:to>
      <xdr:col>0</xdr:col>
      <xdr:colOff>392907</xdr:colOff>
      <xdr:row>15</xdr:row>
      <xdr:rowOff>133054</xdr:rowOff>
    </xdr:to>
    <xdr:pic>
      <xdr:nvPicPr>
        <xdr:cNvPr id="20" name="Imagen 19" descr="🏨 Hotel Emoji">
          <a:extLst>
            <a:ext uri="{FF2B5EF4-FFF2-40B4-BE49-F238E27FC236}">
              <a16:creationId xmlns:a16="http://schemas.microsoft.com/office/drawing/2014/main" id="{0D212280-33F1-4735-A540-963C314D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91" y="3454456"/>
          <a:ext cx="130216" cy="145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179742</xdr:colOff>
      <xdr:row>19</xdr:row>
      <xdr:rowOff>9961</xdr:rowOff>
    </xdr:from>
    <xdr:to>
      <xdr:col>0</xdr:col>
      <xdr:colOff>317228</xdr:colOff>
      <xdr:row>19</xdr:row>
      <xdr:rowOff>158372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DD7EC96-AE00-4717-AD34-EE13027DE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6667" b="92000" l="9778" r="95556">
                      <a14:foregroundMark x1="28444" y1="7111" x2="56889" y2="30222"/>
                      <a14:foregroundMark x1="56889" y1="30222" x2="53333" y2="53333"/>
                      <a14:foregroundMark x1="53333" y1="53333" x2="23556" y2="61333"/>
                      <a14:foregroundMark x1="23556" y1="61333" x2="11111" y2="34667"/>
                      <a14:foregroundMark x1="11111" y1="34667" x2="79556" y2="75556"/>
                      <a14:foregroundMark x1="79556" y1="75556" x2="88000" y2="88889"/>
                      <a14:foregroundMark x1="95556" y1="92000" x2="87111" y2="875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42" y="4258939"/>
          <a:ext cx="137486" cy="148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611177</xdr:colOff>
      <xdr:row>18</xdr:row>
      <xdr:rowOff>173832</xdr:rowOff>
    </xdr:from>
    <xdr:to>
      <xdr:col>2</xdr:col>
      <xdr:colOff>806114</xdr:colOff>
      <xdr:row>19</xdr:row>
      <xdr:rowOff>167795</xdr:rowOff>
    </xdr:to>
    <xdr:pic>
      <xdr:nvPicPr>
        <xdr:cNvPr id="29" name="Imagen 28" descr="🍝 Espagueti Emoji">
          <a:extLst>
            <a:ext uri="{FF2B5EF4-FFF2-40B4-BE49-F238E27FC236}">
              <a16:creationId xmlns:a16="http://schemas.microsoft.com/office/drawing/2014/main" id="{69BFB622-A7DC-4E80-8EE2-3A69189B6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94" y="4226884"/>
          <a:ext cx="194937" cy="19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478273</xdr:colOff>
      <xdr:row>18</xdr:row>
      <xdr:rowOff>104775</xdr:rowOff>
    </xdr:from>
    <xdr:to>
      <xdr:col>1</xdr:col>
      <xdr:colOff>769666</xdr:colOff>
      <xdr:row>20</xdr:row>
      <xdr:rowOff>39231</xdr:rowOff>
    </xdr:to>
    <xdr:pic>
      <xdr:nvPicPr>
        <xdr:cNvPr id="30" name="Imagen 29" descr="Ojo De Bife, Barbacoa, Carne Asada imagen png - imagen transparente  descarga gratuita">
          <a:extLst>
            <a:ext uri="{FF2B5EF4-FFF2-40B4-BE49-F238E27FC236}">
              <a16:creationId xmlns:a16="http://schemas.microsoft.com/office/drawing/2014/main" id="{E689A098-C5BE-4F8C-B92B-09C9277E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480" y="4157827"/>
          <a:ext cx="291393" cy="32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222865</xdr:colOff>
      <xdr:row>19</xdr:row>
      <xdr:rowOff>180975</xdr:rowOff>
    </xdr:from>
    <xdr:to>
      <xdr:col>1</xdr:col>
      <xdr:colOff>346977</xdr:colOff>
      <xdr:row>20</xdr:row>
      <xdr:rowOff>158675</xdr:rowOff>
    </xdr:to>
    <xdr:pic>
      <xdr:nvPicPr>
        <xdr:cNvPr id="31" name="Imagen 30" descr="Cocktail Emoji png download - 2000*2000 - Free Transparent Cocktail png  Download. - CleanPNG / KissPNG">
          <a:extLst>
            <a:ext uri="{FF2B5EF4-FFF2-40B4-BE49-F238E27FC236}">
              <a16:creationId xmlns:a16="http://schemas.microsoft.com/office/drawing/2014/main" id="{4EA24783-B0D4-41D1-BAAE-0B2B6AED9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3000" b="97667" l="10000" r="90000">
                      <a14:foregroundMark x1="29222" y1="3111" x2="34889" y2="3222"/>
                      <a14:foregroundMark x1="34889" y1="3222" x2="35778" y2="3889"/>
                      <a14:foregroundMark x1="46889" y1="8778" x2="35778" y2="12000"/>
                      <a14:foregroundMark x1="35778" y1="12000" x2="27000" y2="11889"/>
                      <a14:foregroundMark x1="27000" y1="11889" x2="30667" y2="16889"/>
                      <a14:foregroundMark x1="30667" y1="16889" x2="40000" y2="18222"/>
                      <a14:foregroundMark x1="48444" y1="13333" x2="64000" y2="11889"/>
                      <a14:foregroundMark x1="64000" y1="11889" x2="73222" y2="7778"/>
                      <a14:foregroundMark x1="73222" y1="7778" x2="79444" y2="7333"/>
                      <a14:foregroundMark x1="79444" y1="7333" x2="80222" y2="7333"/>
                      <a14:foregroundMark x1="82444" y1="6778" x2="70778" y2="8889"/>
                      <a14:foregroundMark x1="70778" y1="8889" x2="65000" y2="12778"/>
                      <a14:foregroundMark x1="65000" y1="12778" x2="68333" y2="23556"/>
                      <a14:foregroundMark x1="57000" y1="87111" x2="64111" y2="88333"/>
                      <a14:foregroundMark x1="64111" y1="88333" x2="65889" y2="94556"/>
                      <a14:foregroundMark x1="65889" y1="94556" x2="58667" y2="96889"/>
                      <a14:foregroundMark x1="58667" y1="96889" x2="48444" y2="96889"/>
                      <a14:foregroundMark x1="48444" y1="96889" x2="38444" y2="92667"/>
                      <a14:foregroundMark x1="38444" y1="92667" x2="54000" y2="82000"/>
                      <a14:foregroundMark x1="54000" y1="82000" x2="53000" y2="72556"/>
                      <a14:foregroundMark x1="53000" y1="72556" x2="52444" y2="71222"/>
                      <a14:foregroundMark x1="54000" y1="83333" x2="51444" y2="89667"/>
                      <a14:foregroundMark x1="51444" y1="89667" x2="47778" y2="94444"/>
                      <a14:foregroundMark x1="47778" y1="94444" x2="45444" y2="93444"/>
                      <a14:foregroundMark x1="43333" y1="97000" x2="57222" y2="97667"/>
                      <a14:foregroundMark x1="57222" y1="97667" x2="61667" y2="97111"/>
                      <a14:foregroundMark x1="61667" y1="15667" x2="55667" y2="37333"/>
                      <a14:foregroundMark x1="19444" y1="23889" x2="35667" y2="18222"/>
                      <a14:foregroundMark x1="35667" y1="18222" x2="37444" y2="18111"/>
                      <a14:foregroundMark x1="34000" y1="21444" x2="25333" y2="23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3" r="11762"/>
        <a:stretch/>
      </xdr:blipFill>
      <xdr:spPr bwMode="auto">
        <a:xfrm>
          <a:off x="765790" y="4448175"/>
          <a:ext cx="124112" cy="17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358095</xdr:colOff>
      <xdr:row>1</xdr:row>
      <xdr:rowOff>267372</xdr:rowOff>
    </xdr:from>
    <xdr:to>
      <xdr:col>6</xdr:col>
      <xdr:colOff>849487</xdr:colOff>
      <xdr:row>3</xdr:row>
      <xdr:rowOff>11254</xdr:rowOff>
    </xdr:to>
    <xdr:pic>
      <xdr:nvPicPr>
        <xdr:cNvPr id="52" name="Imagen 5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827D6C9-84C3-FBAE-4B53-71540B82F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694477" y="543096"/>
          <a:ext cx="491392" cy="190053"/>
        </a:xfrm>
        <a:prstGeom prst="rect">
          <a:avLst/>
        </a:prstGeom>
      </xdr:spPr>
    </xdr:pic>
    <xdr:clientData/>
  </xdr:twoCellAnchor>
  <xdr:twoCellAnchor editAs="oneCell">
    <xdr:from>
      <xdr:col>0</xdr:col>
      <xdr:colOff>14654</xdr:colOff>
      <xdr:row>3</xdr:row>
      <xdr:rowOff>52816</xdr:rowOff>
    </xdr:from>
    <xdr:to>
      <xdr:col>1</xdr:col>
      <xdr:colOff>304575</xdr:colOff>
      <xdr:row>7</xdr:row>
      <xdr:rowOff>8984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54D078C-E84B-994D-78DF-2C820DF200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8097" b="89915" l="8877" r="93081">
                      <a14:foregroundMark x1="53525" y1="8097" x2="53916" y2="11080"/>
                      <a14:foregroundMark x1="93211" y1="55114" x2="81723" y2="58239"/>
                      <a14:foregroundMark x1="8877" y1="81676" x2="16971" y2="78693"/>
                    </a14:backgroundRemoval>
                  </a14:imgEffect>
                </a14:imgLayer>
              </a14:imgProps>
            </a:ext>
          </a:extLst>
        </a:blip>
        <a:srcRect l="6587" t="5850" r="4502" b="10779"/>
        <a:stretch/>
      </xdr:blipFill>
      <xdr:spPr>
        <a:xfrm>
          <a:off x="14654" y="778181"/>
          <a:ext cx="883402" cy="725495"/>
        </a:xfrm>
        <a:prstGeom prst="rect">
          <a:avLst/>
        </a:prstGeom>
      </xdr:spPr>
    </xdr:pic>
    <xdr:clientData/>
  </xdr:twoCellAnchor>
  <xdr:twoCellAnchor editAs="oneCell">
    <xdr:from>
      <xdr:col>0</xdr:col>
      <xdr:colOff>192871</xdr:colOff>
      <xdr:row>13</xdr:row>
      <xdr:rowOff>198107</xdr:rowOff>
    </xdr:from>
    <xdr:to>
      <xdr:col>0</xdr:col>
      <xdr:colOff>350986</xdr:colOff>
      <xdr:row>14</xdr:row>
      <xdr:rowOff>147536</xdr:rowOff>
    </xdr:to>
    <xdr:pic>
      <xdr:nvPicPr>
        <xdr:cNvPr id="9" name="Imagen 8" descr="🚕 Taxi Emoji">
          <a:extLst>
            <a:ext uri="{FF2B5EF4-FFF2-40B4-BE49-F238E27FC236}">
              <a16:creationId xmlns:a16="http://schemas.microsoft.com/office/drawing/2014/main" id="{E7BA2736-30FC-40A0-B3BF-4B46F045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92871" y="3254390"/>
          <a:ext cx="158115" cy="148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159184</xdr:colOff>
      <xdr:row>17</xdr:row>
      <xdr:rowOff>2380</xdr:rowOff>
    </xdr:from>
    <xdr:to>
      <xdr:col>1</xdr:col>
      <xdr:colOff>393481</xdr:colOff>
      <xdr:row>17</xdr:row>
      <xdr:rowOff>143139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98824D-34D1-431B-93D9-AC703D42F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9654" b="92532" l="9753" r="90247">
                      <a14:foregroundMark x1="24600" y1="92714" x2="24600" y2="79781"/>
                      <a14:foregroundMark x1="10044" y1="63570" x2="32897" y2="68670"/>
                      <a14:foregroundMark x1="90247" y1="64663" x2="57642" y2="646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flipH="1">
          <a:off x="702109" y="3869530"/>
          <a:ext cx="234297" cy="140759"/>
        </a:xfrm>
        <a:prstGeom prst="rect">
          <a:avLst/>
        </a:prstGeom>
      </xdr:spPr>
    </xdr:pic>
    <xdr:clientData/>
  </xdr:twoCellAnchor>
  <xdr:twoCellAnchor editAs="oneCell">
    <xdr:from>
      <xdr:col>1</xdr:col>
      <xdr:colOff>330475</xdr:colOff>
      <xdr:row>11</xdr:row>
      <xdr:rowOff>27254</xdr:rowOff>
    </xdr:from>
    <xdr:to>
      <xdr:col>1</xdr:col>
      <xdr:colOff>522862</xdr:colOff>
      <xdr:row>11</xdr:row>
      <xdr:rowOff>179489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A224AA9F-571B-F644-A882-0E2DEB3EDF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3240" b="10583" l="21477" r="32215">
                      <a14:foregroundMark x1="27517" y1="3672" x2="26510" y2="3240"/>
                      <a14:foregroundMark x1="27852" y1="10151" x2="26174" y2="10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423" t="2880" r="66101" b="88867"/>
        <a:stretch/>
      </xdr:blipFill>
      <xdr:spPr>
        <a:xfrm>
          <a:off x="922241" y="2617243"/>
          <a:ext cx="192387" cy="1522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304800</xdr:colOff>
      <xdr:row>15</xdr:row>
      <xdr:rowOff>106089</xdr:rowOff>
    </xdr:to>
    <xdr:sp macro="" textlink="">
      <xdr:nvSpPr>
        <xdr:cNvPr id="2049" name="AutoShape 1" descr="Las 6 mejores playas de Sudamérica para ir en pareja">
          <a:extLst>
            <a:ext uri="{FF2B5EF4-FFF2-40B4-BE49-F238E27FC236}">
              <a16:creationId xmlns:a16="http://schemas.microsoft.com/office/drawing/2014/main" id="{0A473F84-EB0E-0168-7C55-8A87B9D5584C}"/>
            </a:ext>
          </a:extLst>
        </xdr:cNvPr>
        <xdr:cNvSpPr>
          <a:spLocks noChangeAspect="1" noChangeArrowheads="1"/>
        </xdr:cNvSpPr>
      </xdr:nvSpPr>
      <xdr:spPr bwMode="auto">
        <a:xfrm>
          <a:off x="6972300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304800</xdr:colOff>
      <xdr:row>15</xdr:row>
      <xdr:rowOff>106089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B1129413-9713-E8BA-3676-E6B16F7E44C2}"/>
            </a:ext>
          </a:extLst>
        </xdr:cNvPr>
        <xdr:cNvSpPr>
          <a:spLocks noChangeAspect="1" noChangeArrowheads="1"/>
        </xdr:cNvSpPr>
      </xdr:nvSpPr>
      <xdr:spPr bwMode="auto">
        <a:xfrm>
          <a:off x="6972300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226944</xdr:colOff>
      <xdr:row>20</xdr:row>
      <xdr:rowOff>188685</xdr:rowOff>
    </xdr:from>
    <xdr:to>
      <xdr:col>0</xdr:col>
      <xdr:colOff>391343</xdr:colOff>
      <xdr:row>21</xdr:row>
      <xdr:rowOff>138114</xdr:rowOff>
    </xdr:to>
    <xdr:pic>
      <xdr:nvPicPr>
        <xdr:cNvPr id="34" name="Imagen 33" descr="🚕 Taxi Emoji">
          <a:extLst>
            <a:ext uri="{FF2B5EF4-FFF2-40B4-BE49-F238E27FC236}">
              <a16:creationId xmlns:a16="http://schemas.microsoft.com/office/drawing/2014/main" id="{0D6FF199-F281-4A48-9835-972F6306A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44" y="4636446"/>
          <a:ext cx="164399" cy="148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285656</xdr:colOff>
      <xdr:row>23</xdr:row>
      <xdr:rowOff>13198</xdr:rowOff>
    </xdr:from>
    <xdr:to>
      <xdr:col>1</xdr:col>
      <xdr:colOff>418362</xdr:colOff>
      <xdr:row>23</xdr:row>
      <xdr:rowOff>142875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623582DE-C0E8-4657-B8F4-8F2733CFF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3240" b="10583" l="21477" r="32215">
                      <a14:foregroundMark x1="27517" y1="3672" x2="26510" y2="3240"/>
                      <a14:foregroundMark x1="27852" y1="10151" x2="26174" y2="10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423" t="2880" r="66101" b="88867"/>
        <a:stretch/>
      </xdr:blipFill>
      <xdr:spPr>
        <a:xfrm>
          <a:off x="873721" y="5057307"/>
          <a:ext cx="132706" cy="129677"/>
        </a:xfrm>
        <a:prstGeom prst="rect">
          <a:avLst/>
        </a:prstGeom>
      </xdr:spPr>
    </xdr:pic>
    <xdr:clientData/>
  </xdr:twoCellAnchor>
  <xdr:twoCellAnchor editAs="oneCell">
    <xdr:from>
      <xdr:col>0</xdr:col>
      <xdr:colOff>185333</xdr:colOff>
      <xdr:row>22</xdr:row>
      <xdr:rowOff>17960</xdr:rowOff>
    </xdr:from>
    <xdr:to>
      <xdr:col>0</xdr:col>
      <xdr:colOff>314037</xdr:colOff>
      <xdr:row>22</xdr:row>
      <xdr:rowOff>147637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2324FC7D-5E50-4D78-8985-F93DB86C7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3240" b="10583" l="21477" r="32215">
                      <a14:foregroundMark x1="27517" y1="3672" x2="26510" y2="3240"/>
                      <a14:foregroundMark x1="27852" y1="10151" x2="26174" y2="10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423" t="2880" r="66101" b="88867"/>
        <a:stretch/>
      </xdr:blipFill>
      <xdr:spPr>
        <a:xfrm>
          <a:off x="185333" y="4863286"/>
          <a:ext cx="128704" cy="129677"/>
        </a:xfrm>
        <a:prstGeom prst="rect">
          <a:avLst/>
        </a:prstGeom>
      </xdr:spPr>
    </xdr:pic>
    <xdr:clientData/>
  </xdr:twoCellAnchor>
  <xdr:twoCellAnchor editAs="oneCell">
    <xdr:from>
      <xdr:col>6</xdr:col>
      <xdr:colOff>155408</xdr:colOff>
      <xdr:row>2</xdr:row>
      <xdr:rowOff>85225</xdr:rowOff>
    </xdr:from>
    <xdr:to>
      <xdr:col>6</xdr:col>
      <xdr:colOff>401279</xdr:colOff>
      <xdr:row>3</xdr:row>
      <xdr:rowOff>189953</xdr:rowOff>
    </xdr:to>
    <xdr:pic>
      <xdr:nvPicPr>
        <xdr:cNvPr id="43" name="Imagen 42" descr="Monocromo Silueta De La Mochila Icono. Símbolo Estilizado Simplificado De  La Mochila. Mochila. Bolsa Para La Escuela. Saco. Ilustración Del Vector.  En Blanco Y Negro Ilustraciones svg, vectoriales, clip art vectorizado libre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986A82E-158C-4598-BCD6-90AA4CF3EB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2889" b="84000" l="23767" r="80942">
                      <a14:foregroundMark x1="45516" y1="13333" x2="45516" y2="13333"/>
                      <a14:foregroundMark x1="50000" y1="55778" x2="50000" y2="55778"/>
                      <a14:foregroundMark x1="53812" y1="83111" x2="53812" y2="83111"/>
                      <a14:foregroundMark x1="44170" y1="84000" x2="52018" y2="84000"/>
                      <a14:foregroundMark x1="60090" y1="39556" x2="60090" y2="395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63" t="10706" r="11893" b="11630"/>
        <a:stretch/>
      </xdr:blipFill>
      <xdr:spPr bwMode="auto">
        <a:xfrm>
          <a:off x="4491790" y="636672"/>
          <a:ext cx="245871" cy="275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239485</xdr:colOff>
      <xdr:row>33</xdr:row>
      <xdr:rowOff>44729</xdr:rowOff>
    </xdr:from>
    <xdr:to>
      <xdr:col>6</xdr:col>
      <xdr:colOff>1160996</xdr:colOff>
      <xdr:row>34</xdr:row>
      <xdr:rowOff>154096</xdr:rowOff>
    </xdr:to>
    <xdr:pic>
      <xdr:nvPicPr>
        <xdr:cNvPr id="37" name="Imagen 36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EEFB53C5-330E-2BC3-34BE-808B265E2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985" y="7985858"/>
          <a:ext cx="1569212" cy="386953"/>
        </a:xfrm>
        <a:prstGeom prst="rect">
          <a:avLst/>
        </a:prstGeom>
      </xdr:spPr>
    </xdr:pic>
    <xdr:clientData/>
  </xdr:twoCellAnchor>
  <xdr:twoCellAnchor editAs="oneCell">
    <xdr:from>
      <xdr:col>1</xdr:col>
      <xdr:colOff>250351</xdr:colOff>
      <xdr:row>35</xdr:row>
      <xdr:rowOff>11682</xdr:rowOff>
    </xdr:from>
    <xdr:to>
      <xdr:col>6</xdr:col>
      <xdr:colOff>369053</xdr:colOff>
      <xdr:row>35</xdr:row>
      <xdr:rowOff>127658</xdr:rowOff>
    </xdr:to>
    <xdr:pic>
      <xdr:nvPicPr>
        <xdr:cNvPr id="46" name="Imagen 45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D970415-96B0-4710-2D11-237D07162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43622" y="8507982"/>
          <a:ext cx="4224920" cy="115976"/>
        </a:xfrm>
        <a:prstGeom prst="rect">
          <a:avLst/>
        </a:prstGeom>
      </xdr:spPr>
    </xdr:pic>
    <xdr:clientData/>
  </xdr:twoCellAnchor>
  <xdr:twoCellAnchor editAs="oneCell">
    <xdr:from>
      <xdr:col>1</xdr:col>
      <xdr:colOff>737161</xdr:colOff>
      <xdr:row>35</xdr:row>
      <xdr:rowOff>148333</xdr:rowOff>
    </xdr:from>
    <xdr:to>
      <xdr:col>5</xdr:col>
      <xdr:colOff>394686</xdr:colOff>
      <xdr:row>35</xdr:row>
      <xdr:rowOff>266936</xdr:rowOff>
    </xdr:to>
    <xdr:pic>
      <xdr:nvPicPr>
        <xdr:cNvPr id="47" name="Imagen 4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A7E39D1-2349-0205-8632-9938B1BB5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30432" y="8644633"/>
          <a:ext cx="3116042" cy="11860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304800</xdr:colOff>
      <xdr:row>12</xdr:row>
      <xdr:rowOff>28575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99BB3E47-AD1E-5FB2-E0BA-0662B4F2E538}"/>
            </a:ext>
          </a:extLst>
        </xdr:cNvPr>
        <xdr:cNvSpPr>
          <a:spLocks noChangeAspect="1" noChangeArrowheads="1"/>
        </xdr:cNvSpPr>
      </xdr:nvSpPr>
      <xdr:spPr bwMode="auto">
        <a:xfrm>
          <a:off x="128397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</xdr:row>
      <xdr:rowOff>33618</xdr:rowOff>
    </xdr:from>
    <xdr:to>
      <xdr:col>6</xdr:col>
      <xdr:colOff>1125198</xdr:colOff>
      <xdr:row>43</xdr:row>
      <xdr:rowOff>50145</xdr:rowOff>
    </xdr:to>
    <xdr:pic>
      <xdr:nvPicPr>
        <xdr:cNvPr id="50" name="Imagen 49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9504089-9CA7-B6A3-FA53-35C10BF1E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40618"/>
          <a:ext cx="5826928" cy="1753439"/>
        </a:xfrm>
        <a:prstGeom prst="rect">
          <a:avLst/>
        </a:prstGeom>
      </xdr:spPr>
    </xdr:pic>
    <xdr:clientData/>
  </xdr:twoCellAnchor>
  <xdr:twoCellAnchor editAs="oneCell">
    <xdr:from>
      <xdr:col>2</xdr:col>
      <xdr:colOff>509078</xdr:colOff>
      <xdr:row>56</xdr:row>
      <xdr:rowOff>136481</xdr:rowOff>
    </xdr:from>
    <xdr:to>
      <xdr:col>2</xdr:col>
      <xdr:colOff>755639</xdr:colOff>
      <xdr:row>57</xdr:row>
      <xdr:rowOff>116322</xdr:rowOff>
    </xdr:to>
    <xdr:pic>
      <xdr:nvPicPr>
        <xdr:cNvPr id="55" name="Imagen 54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BAD95A9-B220-45D1-AA8B-23FA03D7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7828" y="23131675"/>
          <a:ext cx="246561" cy="256373"/>
        </a:xfrm>
        <a:prstGeom prst="rect">
          <a:avLst/>
        </a:prstGeom>
      </xdr:spPr>
    </xdr:pic>
    <xdr:clientData/>
  </xdr:twoCellAnchor>
  <xdr:twoCellAnchor editAs="oneCell">
    <xdr:from>
      <xdr:col>2</xdr:col>
      <xdr:colOff>55310</xdr:colOff>
      <xdr:row>56</xdr:row>
      <xdr:rowOff>124810</xdr:rowOff>
    </xdr:from>
    <xdr:to>
      <xdr:col>2</xdr:col>
      <xdr:colOff>306437</xdr:colOff>
      <xdr:row>57</xdr:row>
      <xdr:rowOff>106908</xdr:rowOff>
    </xdr:to>
    <xdr:pic>
      <xdr:nvPicPr>
        <xdr:cNvPr id="56" name="Imagen 5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A0030-E279-43A7-88A9-5DEA681C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060" y="23120004"/>
          <a:ext cx="251127" cy="258630"/>
        </a:xfrm>
        <a:prstGeom prst="rect">
          <a:avLst/>
        </a:prstGeom>
      </xdr:spPr>
    </xdr:pic>
    <xdr:clientData/>
  </xdr:twoCellAnchor>
  <xdr:twoCellAnchor editAs="oneCell">
    <xdr:from>
      <xdr:col>4</xdr:col>
      <xdr:colOff>194788</xdr:colOff>
      <xdr:row>56</xdr:row>
      <xdr:rowOff>153008</xdr:rowOff>
    </xdr:from>
    <xdr:to>
      <xdr:col>4</xdr:col>
      <xdr:colOff>442632</xdr:colOff>
      <xdr:row>57</xdr:row>
      <xdr:rowOff>131609</xdr:rowOff>
    </xdr:to>
    <xdr:pic>
      <xdr:nvPicPr>
        <xdr:cNvPr id="57" name="Imagen 56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8B96B849-C1D4-4A67-A515-48BD5DBB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006" y="23148202"/>
          <a:ext cx="247844" cy="255133"/>
        </a:xfrm>
        <a:prstGeom prst="rect">
          <a:avLst/>
        </a:prstGeom>
      </xdr:spPr>
    </xdr:pic>
    <xdr:clientData/>
  </xdr:twoCellAnchor>
  <xdr:twoCellAnchor editAs="oneCell">
    <xdr:from>
      <xdr:col>3</xdr:col>
      <xdr:colOff>547645</xdr:colOff>
      <xdr:row>56</xdr:row>
      <xdr:rowOff>131743</xdr:rowOff>
    </xdr:from>
    <xdr:to>
      <xdr:col>4</xdr:col>
      <xdr:colOff>6809</xdr:colOff>
      <xdr:row>57</xdr:row>
      <xdr:rowOff>110999</xdr:rowOff>
    </xdr:to>
    <xdr:pic>
      <xdr:nvPicPr>
        <xdr:cNvPr id="58" name="Imagen 57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5E27817A-E460-4434-8F0C-BA93D68D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5992" y="23126937"/>
          <a:ext cx="258034" cy="255788"/>
        </a:xfrm>
        <a:prstGeom prst="rect">
          <a:avLst/>
        </a:prstGeom>
      </xdr:spPr>
    </xdr:pic>
    <xdr:clientData/>
  </xdr:twoCellAnchor>
  <xdr:twoCellAnchor editAs="oneCell">
    <xdr:from>
      <xdr:col>3</xdr:col>
      <xdr:colOff>132664</xdr:colOff>
      <xdr:row>56</xdr:row>
      <xdr:rowOff>142672</xdr:rowOff>
    </xdr:from>
    <xdr:to>
      <xdr:col>3</xdr:col>
      <xdr:colOff>395258</xdr:colOff>
      <xdr:row>57</xdr:row>
      <xdr:rowOff>129592</xdr:rowOff>
    </xdr:to>
    <xdr:pic>
      <xdr:nvPicPr>
        <xdr:cNvPr id="62" name="Imagen 61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8928BF7-EA23-4132-B76C-D3F4079E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1011" y="23137866"/>
          <a:ext cx="262594" cy="263452"/>
        </a:xfrm>
        <a:prstGeom prst="rect">
          <a:avLst/>
        </a:prstGeom>
      </xdr:spPr>
    </xdr:pic>
    <xdr:clientData/>
  </xdr:twoCellAnchor>
  <xdr:twoCellAnchor editAs="oneCell">
    <xdr:from>
      <xdr:col>4</xdr:col>
      <xdr:colOff>617761</xdr:colOff>
      <xdr:row>56</xdr:row>
      <xdr:rowOff>143617</xdr:rowOff>
    </xdr:from>
    <xdr:to>
      <xdr:col>4</xdr:col>
      <xdr:colOff>901895</xdr:colOff>
      <xdr:row>57</xdr:row>
      <xdr:rowOff>131769</xdr:rowOff>
    </xdr:to>
    <xdr:pic>
      <xdr:nvPicPr>
        <xdr:cNvPr id="63" name="Imagen 62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CB519B08-CA5D-4B13-AE9A-5A605E12F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4979" y="23138811"/>
          <a:ext cx="284134" cy="264684"/>
        </a:xfrm>
        <a:prstGeom prst="rect">
          <a:avLst/>
        </a:prstGeom>
      </xdr:spPr>
    </xdr:pic>
    <xdr:clientData/>
  </xdr:twoCellAnchor>
  <xdr:twoCellAnchor editAs="oneCell">
    <xdr:from>
      <xdr:col>1</xdr:col>
      <xdr:colOff>388285</xdr:colOff>
      <xdr:row>59</xdr:row>
      <xdr:rowOff>128937</xdr:rowOff>
    </xdr:from>
    <xdr:to>
      <xdr:col>2</xdr:col>
      <xdr:colOff>115466</xdr:colOff>
      <xdr:row>62</xdr:row>
      <xdr:rowOff>175136</xdr:rowOff>
    </xdr:to>
    <xdr:pic>
      <xdr:nvPicPr>
        <xdr:cNvPr id="8195" name="Imagen 81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A7F880DE-C62D-15EE-3070-60C47640F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78835" y="24139557"/>
          <a:ext cx="616669" cy="88059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367930</xdr:colOff>
      <xdr:row>59</xdr:row>
      <xdr:rowOff>130754</xdr:rowOff>
    </xdr:from>
    <xdr:to>
      <xdr:col>3</xdr:col>
      <xdr:colOff>162356</xdr:colOff>
      <xdr:row>62</xdr:row>
      <xdr:rowOff>175135</xdr:rowOff>
    </xdr:to>
    <xdr:pic>
      <xdr:nvPicPr>
        <xdr:cNvPr id="8197" name="Imagen 8196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2105794-F2C3-C92E-FC0B-E0E2D85668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t="2072" r="7870" b="1006"/>
        <a:stretch/>
      </xdr:blipFill>
      <xdr:spPr>
        <a:xfrm>
          <a:off x="1796680" y="24141374"/>
          <a:ext cx="625007" cy="87877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158508</xdr:colOff>
      <xdr:row>59</xdr:row>
      <xdr:rowOff>130389</xdr:rowOff>
    </xdr:from>
    <xdr:to>
      <xdr:col>1</xdr:col>
      <xdr:colOff>194185</xdr:colOff>
      <xdr:row>62</xdr:row>
      <xdr:rowOff>175136</xdr:rowOff>
    </xdr:to>
    <xdr:pic>
      <xdr:nvPicPr>
        <xdr:cNvPr id="8198" name="Imagen 8197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25ADC15B-11C3-20D3-1650-7B8373ECF8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t="3167" b="-1"/>
        <a:stretch/>
      </xdr:blipFill>
      <xdr:spPr>
        <a:xfrm>
          <a:off x="158508" y="24141009"/>
          <a:ext cx="626227" cy="87913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3</xdr:col>
      <xdr:colOff>364650</xdr:colOff>
      <xdr:row>59</xdr:row>
      <xdr:rowOff>131510</xdr:rowOff>
    </xdr:from>
    <xdr:to>
      <xdr:col>4</xdr:col>
      <xdr:colOff>163806</xdr:colOff>
      <xdr:row>62</xdr:row>
      <xdr:rowOff>175135</xdr:rowOff>
    </xdr:to>
    <xdr:pic>
      <xdr:nvPicPr>
        <xdr:cNvPr id="8199" name="Imagen 8198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877F5704-5425-8794-2913-908A24D44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1472" b="-1"/>
        <a:stretch/>
      </xdr:blipFill>
      <xdr:spPr>
        <a:xfrm>
          <a:off x="2623980" y="24142130"/>
          <a:ext cx="599255" cy="87801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370867</xdr:colOff>
      <xdr:row>59</xdr:row>
      <xdr:rowOff>131510</xdr:rowOff>
    </xdr:from>
    <xdr:to>
      <xdr:col>5</xdr:col>
      <xdr:colOff>39935</xdr:colOff>
      <xdr:row>62</xdr:row>
      <xdr:rowOff>172064</xdr:rowOff>
    </xdr:to>
    <xdr:pic>
      <xdr:nvPicPr>
        <xdr:cNvPr id="8200" name="Imagen 8199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97D8BAE0-2677-BBB2-26C0-3F564E42B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l="2186" t="1278"/>
        <a:stretch/>
      </xdr:blipFill>
      <xdr:spPr>
        <a:xfrm>
          <a:off x="3430297" y="24142130"/>
          <a:ext cx="613948" cy="87494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5</xdr:col>
      <xdr:colOff>239543</xdr:colOff>
      <xdr:row>59</xdr:row>
      <xdr:rowOff>128401</xdr:rowOff>
    </xdr:from>
    <xdr:to>
      <xdr:col>6</xdr:col>
      <xdr:colOff>205822</xdr:colOff>
      <xdr:row>62</xdr:row>
      <xdr:rowOff>172064</xdr:rowOff>
    </xdr:to>
    <xdr:pic>
      <xdr:nvPicPr>
        <xdr:cNvPr id="8201" name="Imagen 8200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C15D4718-D40E-6380-855C-E48B6CA05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1346" t="1476"/>
        <a:stretch/>
      </xdr:blipFill>
      <xdr:spPr>
        <a:xfrm>
          <a:off x="4243853" y="24139021"/>
          <a:ext cx="613980" cy="87805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6</xdr:col>
      <xdr:colOff>418032</xdr:colOff>
      <xdr:row>59</xdr:row>
      <xdr:rowOff>128401</xdr:rowOff>
    </xdr:from>
    <xdr:to>
      <xdr:col>6</xdr:col>
      <xdr:colOff>1024284</xdr:colOff>
      <xdr:row>62</xdr:row>
      <xdr:rowOff>172064</xdr:rowOff>
    </xdr:to>
    <xdr:pic>
      <xdr:nvPicPr>
        <xdr:cNvPr id="8202" name="Imagen 820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89F404C-9812-1455-D211-0039771D8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/>
        <a:srcRect t="1333" r="2349"/>
        <a:stretch/>
      </xdr:blipFill>
      <xdr:spPr>
        <a:xfrm>
          <a:off x="5070042" y="24139021"/>
          <a:ext cx="606252" cy="87805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5</xdr:col>
      <xdr:colOff>139850</xdr:colOff>
      <xdr:row>56</xdr:row>
      <xdr:rowOff>141514</xdr:rowOff>
    </xdr:from>
    <xdr:to>
      <xdr:col>5</xdr:col>
      <xdr:colOff>429143</xdr:colOff>
      <xdr:row>57</xdr:row>
      <xdr:rowOff>128234</xdr:rowOff>
    </xdr:to>
    <xdr:pic>
      <xdr:nvPicPr>
        <xdr:cNvPr id="8213" name="Imagen 8212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24E554E-920B-43C5-B4CA-EED5B7397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350" y="23136708"/>
          <a:ext cx="289293" cy="263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197362</xdr:rowOff>
    </xdr:from>
    <xdr:to>
      <xdr:col>6</xdr:col>
      <xdr:colOff>746429</xdr:colOff>
      <xdr:row>68</xdr:row>
      <xdr:rowOff>270185</xdr:rowOff>
    </xdr:to>
    <xdr:pic>
      <xdr:nvPicPr>
        <xdr:cNvPr id="8215" name="Imagen 8214">
          <a:extLst>
            <a:ext uri="{FF2B5EF4-FFF2-40B4-BE49-F238E27FC236}">
              <a16:creationId xmlns:a16="http://schemas.microsoft.com/office/drawing/2014/main" id="{24990E00-6439-5EDF-1D29-9B6E86CE5C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1"/>
        <a:stretch/>
      </xdr:blipFill>
      <xdr:spPr>
        <a:xfrm>
          <a:off x="0" y="24807581"/>
          <a:ext cx="5441156" cy="1715883"/>
        </a:xfrm>
        <a:prstGeom prst="rect">
          <a:avLst/>
        </a:prstGeom>
      </xdr:spPr>
    </xdr:pic>
    <xdr:clientData/>
  </xdr:twoCellAnchor>
  <xdr:twoCellAnchor editAs="oneCell">
    <xdr:from>
      <xdr:col>3</xdr:col>
      <xdr:colOff>442564</xdr:colOff>
      <xdr:row>65</xdr:row>
      <xdr:rowOff>79472</xdr:rowOff>
    </xdr:from>
    <xdr:to>
      <xdr:col>6</xdr:col>
      <xdr:colOff>148828</xdr:colOff>
      <xdr:row>67</xdr:row>
      <xdr:rowOff>40202</xdr:rowOff>
    </xdr:to>
    <xdr:pic>
      <xdr:nvPicPr>
        <xdr:cNvPr id="8216" name="Imagen 8215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C1BD89B7-E777-4513-B434-68B199D11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98" y="25511222"/>
          <a:ext cx="2093468" cy="508417"/>
        </a:xfrm>
        <a:prstGeom prst="rect">
          <a:avLst/>
        </a:prstGeom>
      </xdr:spPr>
    </xdr:pic>
    <xdr:clientData/>
  </xdr:twoCellAnchor>
  <xdr:twoCellAnchor editAs="oneCell">
    <xdr:from>
      <xdr:col>2</xdr:col>
      <xdr:colOff>357913</xdr:colOff>
      <xdr:row>67</xdr:row>
      <xdr:rowOff>123854</xdr:rowOff>
    </xdr:from>
    <xdr:to>
      <xdr:col>6</xdr:col>
      <xdr:colOff>1049880</xdr:colOff>
      <xdr:row>68</xdr:row>
      <xdr:rowOff>234172</xdr:rowOff>
    </xdr:to>
    <xdr:pic>
      <xdr:nvPicPr>
        <xdr:cNvPr id="8217" name="Imagen 821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3A248CE-0E28-4207-B059-D54E382C3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663" y="26103292"/>
          <a:ext cx="3906656" cy="384161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33</xdr:row>
      <xdr:rowOff>59871</xdr:rowOff>
    </xdr:from>
    <xdr:to>
      <xdr:col>1</xdr:col>
      <xdr:colOff>480609</xdr:colOff>
      <xdr:row>34</xdr:row>
      <xdr:rowOff>137432</xdr:rowOff>
    </xdr:to>
    <xdr:pic>
      <xdr:nvPicPr>
        <xdr:cNvPr id="24" name="Imagen 23" descr="Temporizador iconos de computadora reloj cuenta regresiva minuto, reloj,  Servicio, logo png | PNGEgg">
          <a:extLst>
            <a:ext uri="{FF2B5EF4-FFF2-40B4-BE49-F238E27FC236}">
              <a16:creationId xmlns:a16="http://schemas.microsoft.com/office/drawing/2014/main" id="{D6FDBDF7-2848-AC22-E7F2-053A88B913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print">
          <a:extLst>
            <a:ext uri="{BEBA8EAE-BF5A-486C-A8C5-ECC9F3942E4B}">
              <a14:imgProps xmlns:a14="http://schemas.microsoft.com/office/drawing/2010/main">
                <a14:imgLayer r:embed="rId64">
                  <a14:imgEffect>
                    <a14:backgroundRemoval t="4153" b="96326" l="10000" r="90000">
                      <a14:foregroundMark x1="26000" y1="20128" x2="26000" y2="20128"/>
                      <a14:foregroundMark x1="48333" y1="4313" x2="48333" y2="4313"/>
                      <a14:foregroundMark x1="60000" y1="45367" x2="60000" y2="45367"/>
                      <a14:foregroundMark x1="41222" y1="32748" x2="41222" y2="32748"/>
                      <a14:foregroundMark x1="34000" y1="42812" x2="34000" y2="42812"/>
                      <a14:foregroundMark x1="32667" y1="55911" x2="32667" y2="55911"/>
                      <a14:foregroundMark x1="35444" y1="69649" x2="35444" y2="69649"/>
                      <a14:foregroundMark x1="41333" y1="79233" x2="41333" y2="79233"/>
                      <a14:foregroundMark x1="50556" y1="82109" x2="50556" y2="82109"/>
                      <a14:foregroundMark x1="60778" y1="78914" x2="60778" y2="78914"/>
                      <a14:foregroundMark x1="66889" y1="69489" x2="66889" y2="69489"/>
                      <a14:foregroundMark x1="60556" y1="92173" x2="50000" y2="96326"/>
                      <a14:foregroundMark x1="50000" y1="96326" x2="38333" y2="91534"/>
                      <a14:foregroundMark x1="24778" y1="21406" x2="26333" y2="19489"/>
                      <a14:foregroundMark x1="28222" y1="18530" x2="25889" y2="23802"/>
                      <a14:foregroundMark x1="31889" y1="17891" x2="29444" y2="174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640" r="19226"/>
        <a:stretch/>
      </xdr:blipFill>
      <xdr:spPr bwMode="auto">
        <a:xfrm>
          <a:off x="756556" y="8001000"/>
          <a:ext cx="317324" cy="355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134176</xdr:colOff>
      <xdr:row>40</xdr:row>
      <xdr:rowOff>138012</xdr:rowOff>
    </xdr:from>
    <xdr:to>
      <xdr:col>5</xdr:col>
      <xdr:colOff>577453</xdr:colOff>
      <xdr:row>41</xdr:row>
      <xdr:rowOff>27921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661BAD-6B97-6DEC-40EA-E2045B770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t="50968"/>
        <a:stretch>
          <a:fillRect/>
        </a:stretch>
      </xdr:blipFill>
      <xdr:spPr>
        <a:xfrm>
          <a:off x="3188129" y="9782075"/>
          <a:ext cx="1383871" cy="163752"/>
        </a:xfrm>
        <a:prstGeom prst="rect">
          <a:avLst/>
        </a:prstGeom>
      </xdr:spPr>
    </xdr:pic>
    <xdr:clientData/>
  </xdr:twoCellAnchor>
  <xdr:twoCellAnchor editAs="oneCell">
    <xdr:from>
      <xdr:col>0</xdr:col>
      <xdr:colOff>39414</xdr:colOff>
      <xdr:row>0</xdr:row>
      <xdr:rowOff>137949</xdr:rowOff>
    </xdr:from>
    <xdr:to>
      <xdr:col>5</xdr:col>
      <xdr:colOff>606046</xdr:colOff>
      <xdr:row>2</xdr:row>
      <xdr:rowOff>32845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5EAA86-4CF6-4F8A-BD73-2E2A81FD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4" y="137949"/>
          <a:ext cx="4619684" cy="446689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</xdr:colOff>
      <xdr:row>11</xdr:row>
      <xdr:rowOff>14654</xdr:rowOff>
    </xdr:from>
    <xdr:to>
      <xdr:col>6</xdr:col>
      <xdr:colOff>1081089</xdr:colOff>
      <xdr:row>24</xdr:row>
      <xdr:rowOff>11136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092175D-9A94-4A2B-BE0D-7DD78F17C2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105" r="2096"/>
        <a:stretch/>
      </xdr:blipFill>
      <xdr:spPr>
        <a:xfrm>
          <a:off x="29309" y="2623039"/>
          <a:ext cx="5748338" cy="264882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175847</xdr:colOff>
      <xdr:row>13</xdr:row>
      <xdr:rowOff>153865</xdr:rowOff>
    </xdr:from>
    <xdr:to>
      <xdr:col>6</xdr:col>
      <xdr:colOff>1061379</xdr:colOff>
      <xdr:row>24</xdr:row>
      <xdr:rowOff>22790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DB74410-83CD-4520-BAE9-7AD6C2CFA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2462" y="3238500"/>
          <a:ext cx="2475475" cy="2045021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117231</xdr:colOff>
      <xdr:row>11</xdr:row>
      <xdr:rowOff>117230</xdr:rowOff>
    </xdr:from>
    <xdr:to>
      <xdr:col>3</xdr:col>
      <xdr:colOff>314142</xdr:colOff>
      <xdr:row>23</xdr:row>
      <xdr:rowOff>143021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F8DEE8F-D3AC-42AF-AA8A-847E6C279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2725615"/>
          <a:ext cx="2504892" cy="2480310"/>
        </a:xfrm>
        <a:prstGeom prst="rect">
          <a:avLst/>
        </a:prstGeom>
      </xdr:spPr>
    </xdr:pic>
    <xdr:clientData/>
  </xdr:twoCellAnchor>
  <xdr:twoCellAnchor editAs="oneCell">
    <xdr:from>
      <xdr:col>1</xdr:col>
      <xdr:colOff>7326</xdr:colOff>
      <xdr:row>44</xdr:row>
      <xdr:rowOff>153220</xdr:rowOff>
    </xdr:from>
    <xdr:to>
      <xdr:col>6</xdr:col>
      <xdr:colOff>520211</xdr:colOff>
      <xdr:row>55</xdr:row>
      <xdr:rowOff>82394</xdr:rowOff>
    </xdr:to>
    <xdr:pic>
      <xdr:nvPicPr>
        <xdr:cNvPr id="19" name="Imagen 18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CA156AED-53DF-900D-89B7-5521256EC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00807" y="10476855"/>
          <a:ext cx="4615962" cy="29918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680357</xdr:colOff>
      <xdr:row>0</xdr:row>
      <xdr:rowOff>134766</xdr:rowOff>
    </xdr:from>
    <xdr:to>
      <xdr:col>6</xdr:col>
      <xdr:colOff>689429</xdr:colOff>
      <xdr:row>2</xdr:row>
      <xdr:rowOff>159658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1CCA47-6467-4240-BBC7-C5B438D0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300" y="134766"/>
          <a:ext cx="937986" cy="402263"/>
        </a:xfrm>
        <a:prstGeom prst="rect">
          <a:avLst/>
        </a:prstGeom>
      </xdr:spPr>
    </xdr:pic>
    <xdr:clientData/>
  </xdr:twoCellAnchor>
  <xdr:twoCellAnchor editAs="oneCell">
    <xdr:from>
      <xdr:col>0</xdr:col>
      <xdr:colOff>13585</xdr:colOff>
      <xdr:row>6</xdr:row>
      <xdr:rowOff>174435</xdr:rowOff>
    </xdr:from>
    <xdr:to>
      <xdr:col>0</xdr:col>
      <xdr:colOff>335384</xdr:colOff>
      <xdr:row>10</xdr:row>
      <xdr:rowOff>52241</xdr:rowOff>
    </xdr:to>
    <xdr:pic>
      <xdr:nvPicPr>
        <xdr:cNvPr id="3" name="Imagen 2" descr="Palmera Png - Dibujos De Palmeras Png, Transparent Png - kindpng">
          <a:extLst>
            <a:ext uri="{FF2B5EF4-FFF2-40B4-BE49-F238E27FC236}">
              <a16:creationId xmlns:a16="http://schemas.microsoft.com/office/drawing/2014/main" id="{166D43A1-F19F-5097-5F9A-4E77D645C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786" b="95613" l="10000" r="90000">
                      <a14:foregroundMark x1="52701" y1="6852" x2="53953" y2="6879"/>
                      <a14:foregroundMark x1="40523" y1="6586" x2="44351" y2="6670"/>
                      <a14:foregroundMark x1="43495" y1="7921" x2="41606" y2="8109"/>
                      <a14:foregroundMark x1="53953" y1="6879" x2="52589" y2="7015"/>
                      <a14:foregroundMark x1="54186" y1="4885" x2="54019" y2="4925"/>
                      <a14:foregroundMark x1="49234" y1="85043" x2="51048" y2="84059"/>
                      <a14:foregroundMark x1="42598" y1="84000" x2="43023" y2="83649"/>
                      <a14:foregroundMark x1="41965" y1="84522" x2="42598" y2="84000"/>
                      <a14:backgroundMark x1="59813" y1="84000" x2="74766" y2="95200"/>
                      <a14:backgroundMark x1="26168" y1="86400" x2="28037" y2="97600"/>
                      <a14:backgroundMark x1="53271" y1="84000" x2="53271" y2="84000"/>
                      <a14:backgroundMark x1="54206" y1="84000" x2="55140" y2="87200"/>
                      <a14:backgroundMark x1="53271" y1="81600" x2="59813" y2="83200"/>
                      <a14:backgroundMark x1="50467" y1="96800" x2="34579" y2="97600"/>
                      <a14:backgroundMark x1="51402" y1="96800" x2="46729" y2="96800"/>
                      <a14:backgroundMark x1="49533" y1="96000" x2="49533" y2="96000"/>
                      <a14:backgroundMark x1="50467" y1="95200" x2="50467" y2="95200"/>
                      <a14:backgroundMark x1="54206" y1="96000" x2="49533" y2="96000"/>
                      <a14:backgroundMark x1="40187" y1="84000" x2="40187" y2="84000"/>
                      <a14:backgroundMark x1="40187" y1="4800" x2="40187" y2="4800"/>
                      <a14:backgroundMark x1="42991" y1="4800" x2="42991" y2="4800"/>
                      <a14:backgroundMark x1="39252" y1="4800" x2="26168" y2="4000"/>
                      <a14:backgroundMark x1="39063" y1="86842" x2="39063" y2="86842"/>
                      <a14:backgroundMark x1="51563" y1="3947" x2="51563" y2="3947"/>
                      <a14:backgroundMark x1="45313" y1="5263" x2="54688" y2="39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694" t="2863" r="15618" b="2625"/>
        <a:stretch/>
      </xdr:blipFill>
      <xdr:spPr bwMode="auto">
        <a:xfrm>
          <a:off x="13585" y="1038035"/>
          <a:ext cx="321799" cy="44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0</xdr:row>
      <xdr:rowOff>129441</xdr:rowOff>
    </xdr:from>
    <xdr:to>
      <xdr:col>0</xdr:col>
      <xdr:colOff>693056</xdr:colOff>
      <xdr:row>2</xdr:row>
      <xdr:rowOff>159976</xdr:rowOff>
    </xdr:to>
    <xdr:pic>
      <xdr:nvPicPr>
        <xdr:cNvPr id="4" name="Imagen 3" descr="Viajes - Iconos gratis de transporte">
          <a:extLst>
            <a:ext uri="{FF2B5EF4-FFF2-40B4-BE49-F238E27FC236}">
              <a16:creationId xmlns:a16="http://schemas.microsoft.com/office/drawing/2014/main" id="{A998EF1D-1D8B-4B07-BE2A-DF06BD2F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29441"/>
          <a:ext cx="451756" cy="40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59530</xdr:colOff>
      <xdr:row>12</xdr:row>
      <xdr:rowOff>113113</xdr:rowOff>
    </xdr:from>
    <xdr:to>
      <xdr:col>0</xdr:col>
      <xdr:colOff>833438</xdr:colOff>
      <xdr:row>17</xdr:row>
      <xdr:rowOff>2482</xdr:rowOff>
    </xdr:to>
    <xdr:pic>
      <xdr:nvPicPr>
        <xdr:cNvPr id="5" name="Imagen 4" descr="Hotel clipart. Dibujos animados descargar gratis. | Creazilla">
          <a:extLst>
            <a:ext uri="{FF2B5EF4-FFF2-40B4-BE49-F238E27FC236}">
              <a16:creationId xmlns:a16="http://schemas.microsoft.com/office/drawing/2014/main" id="{4CE8A6C1-D38B-4275-B731-355B4083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0" y="2369347"/>
          <a:ext cx="773908" cy="773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65690</xdr:rowOff>
    </xdr:from>
    <xdr:to>
      <xdr:col>1</xdr:col>
      <xdr:colOff>62615</xdr:colOff>
      <xdr:row>46</xdr:row>
      <xdr:rowOff>43417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CA27CF0-B549-3F33-B5E6-702EDD8D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2707"/>
          <a:ext cx="919655" cy="383189"/>
        </a:xfrm>
        <a:prstGeom prst="rect">
          <a:avLst/>
        </a:prstGeom>
      </xdr:spPr>
    </xdr:pic>
    <xdr:clientData/>
  </xdr:twoCellAnchor>
  <xdr:twoCellAnchor editAs="oneCell">
    <xdr:from>
      <xdr:col>2</xdr:col>
      <xdr:colOff>92947</xdr:colOff>
      <xdr:row>79</xdr:row>
      <xdr:rowOff>27007</xdr:rowOff>
    </xdr:from>
    <xdr:to>
      <xdr:col>5</xdr:col>
      <xdr:colOff>304801</xdr:colOff>
      <xdr:row>82</xdr:row>
      <xdr:rowOff>16329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EA1594A-A798-4ABC-A235-4CE44077D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33" r="756" b="4277"/>
        <a:stretch>
          <a:fillRect/>
        </a:stretch>
      </xdr:blipFill>
      <xdr:spPr>
        <a:xfrm>
          <a:off x="1742133" y="15658893"/>
          <a:ext cx="2508739" cy="560822"/>
        </a:xfrm>
        <a:prstGeom prst="rect">
          <a:avLst/>
        </a:prstGeom>
      </xdr:spPr>
    </xdr:pic>
    <xdr:clientData/>
  </xdr:twoCellAnchor>
  <xdr:twoCellAnchor editAs="oneCell">
    <xdr:from>
      <xdr:col>0</xdr:col>
      <xdr:colOff>214881</xdr:colOff>
      <xdr:row>78</xdr:row>
      <xdr:rowOff>114980</xdr:rowOff>
    </xdr:from>
    <xdr:to>
      <xdr:col>1</xdr:col>
      <xdr:colOff>457201</xdr:colOff>
      <xdr:row>83</xdr:row>
      <xdr:rowOff>184545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372847-B770-7D2F-04C9-1D5CF1C12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881" y="14854237"/>
          <a:ext cx="1222034" cy="104202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11907</xdr:colOff>
      <xdr:row>77</xdr:row>
      <xdr:rowOff>196455</xdr:rowOff>
    </xdr:from>
    <xdr:to>
      <xdr:col>6</xdr:col>
      <xdr:colOff>761999</xdr:colOff>
      <xdr:row>80</xdr:row>
      <xdr:rowOff>179059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D2B59B-9F9E-B208-0E16-389AB177F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298" y="16615174"/>
          <a:ext cx="750092" cy="6580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59531</xdr:colOff>
      <xdr:row>0</xdr:row>
      <xdr:rowOff>65690</xdr:rowOff>
    </xdr:from>
    <xdr:ext cx="919655" cy="386221"/>
    <xdr:pic>
      <xdr:nvPicPr>
        <xdr:cNvPr id="2" name="Imagen 1">
          <a:extLst>
            <a:ext uri="{FF2B5EF4-FFF2-40B4-BE49-F238E27FC236}">
              <a16:creationId xmlns:a16="http://schemas.microsoft.com/office/drawing/2014/main" id="{185AED6B-CAAA-4EAA-BCBA-418B49C2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65690"/>
          <a:ext cx="919655" cy="386221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119062</xdr:colOff>
      <xdr:row>5</xdr:row>
      <xdr:rowOff>119520</xdr:rowOff>
    </xdr:from>
    <xdr:to>
      <xdr:col>0</xdr:col>
      <xdr:colOff>500062</xdr:colOff>
      <xdr:row>7</xdr:row>
      <xdr:rowOff>184914</xdr:rowOff>
    </xdr:to>
    <xdr:pic>
      <xdr:nvPicPr>
        <xdr:cNvPr id="4" name="Imagen 3" descr="Viajes - Iconos gratis de transporte">
          <a:extLst>
            <a:ext uri="{FF2B5EF4-FFF2-40B4-BE49-F238E27FC236}">
              <a16:creationId xmlns:a16="http://schemas.microsoft.com/office/drawing/2014/main" id="{803A6BDB-F3EF-43C1-8502-803520483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381583"/>
          <a:ext cx="381000" cy="38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472585</xdr:colOff>
      <xdr:row>36</xdr:row>
      <xdr:rowOff>148280</xdr:rowOff>
    </xdr:from>
    <xdr:to>
      <xdr:col>5</xdr:col>
      <xdr:colOff>761999</xdr:colOff>
      <xdr:row>40</xdr:row>
      <xdr:rowOff>167766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1D909D-7762-418E-9FF1-5907E6F9B5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33" r="756"/>
        <a:stretch/>
      </xdr:blipFill>
      <xdr:spPr>
        <a:xfrm>
          <a:off x="1234585" y="8262389"/>
          <a:ext cx="3450523" cy="781486"/>
        </a:xfrm>
        <a:prstGeom prst="rect">
          <a:avLst/>
        </a:prstGeom>
      </xdr:spPr>
    </xdr:pic>
    <xdr:clientData/>
  </xdr:twoCellAnchor>
  <xdr:twoCellAnchor editAs="oneCell">
    <xdr:from>
      <xdr:col>0</xdr:col>
      <xdr:colOff>130970</xdr:colOff>
      <xdr:row>36</xdr:row>
      <xdr:rowOff>35717</xdr:rowOff>
    </xdr:from>
    <xdr:to>
      <xdr:col>1</xdr:col>
      <xdr:colOff>291704</xdr:colOff>
      <xdr:row>41</xdr:row>
      <xdr:rowOff>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61AAFA-AEB3-45D6-8705-BE329BC1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0" y="8149826"/>
          <a:ext cx="922734" cy="922734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35</xdr:row>
      <xdr:rowOff>130969</xdr:rowOff>
    </xdr:from>
    <xdr:to>
      <xdr:col>6</xdr:col>
      <xdr:colOff>791763</xdr:colOff>
      <xdr:row>39</xdr:row>
      <xdr:rowOff>63553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F3D07E-3A8D-4AEF-B548-A54D9E9ED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4125" y="6663532"/>
          <a:ext cx="855263" cy="694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450255</xdr:colOff>
      <xdr:row>0</xdr:row>
      <xdr:rowOff>48985</xdr:rowOff>
    </xdr:from>
    <xdr:ext cx="919655" cy="386221"/>
    <xdr:pic>
      <xdr:nvPicPr>
        <xdr:cNvPr id="3" name="Imagen 2">
          <a:extLst>
            <a:ext uri="{FF2B5EF4-FFF2-40B4-BE49-F238E27FC236}">
              <a16:creationId xmlns:a16="http://schemas.microsoft.com/office/drawing/2014/main" id="{31B355F3-4C30-42DE-B544-A1B2744E9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269" y="48985"/>
          <a:ext cx="919655" cy="38622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716882</xdr:colOff>
      <xdr:row>0</xdr:row>
      <xdr:rowOff>4929</xdr:rowOff>
    </xdr:from>
    <xdr:to>
      <xdr:col>6</xdr:col>
      <xdr:colOff>676776</xdr:colOff>
      <xdr:row>4</xdr:row>
      <xdr:rowOff>30080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C2B41A-41F1-04DF-89B3-46F217ACF9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4" r="11281" b="3968"/>
        <a:stretch/>
      </xdr:blipFill>
      <xdr:spPr>
        <a:xfrm>
          <a:off x="4526882" y="4929"/>
          <a:ext cx="721894" cy="827256"/>
        </a:xfrm>
        <a:prstGeom prst="rect">
          <a:avLst/>
        </a:prstGeom>
      </xdr:spPr>
    </xdr:pic>
    <xdr:clientData/>
  </xdr:twoCellAnchor>
  <xdr:twoCellAnchor editAs="oneCell">
    <xdr:from>
      <xdr:col>1</xdr:col>
      <xdr:colOff>472585</xdr:colOff>
      <xdr:row>39</xdr:row>
      <xdr:rowOff>203425</xdr:rowOff>
    </xdr:from>
    <xdr:to>
      <xdr:col>6</xdr:col>
      <xdr:colOff>114299</xdr:colOff>
      <xdr:row>43</xdr:row>
      <xdr:rowOff>5013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80DF0E-62A0-4CF4-8BC2-A78CC5CAF0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33" r="756"/>
        <a:stretch/>
      </xdr:blipFill>
      <xdr:spPr>
        <a:xfrm>
          <a:off x="1234585" y="8084109"/>
          <a:ext cx="3451714" cy="693930"/>
        </a:xfrm>
        <a:prstGeom prst="rect">
          <a:avLst/>
        </a:prstGeom>
      </xdr:spPr>
    </xdr:pic>
    <xdr:clientData/>
  </xdr:twoCellAnchor>
  <xdr:twoCellAnchor editAs="oneCell">
    <xdr:from>
      <xdr:col>0</xdr:col>
      <xdr:colOff>130970</xdr:colOff>
      <xdr:row>39</xdr:row>
      <xdr:rowOff>90861</xdr:rowOff>
    </xdr:from>
    <xdr:to>
      <xdr:col>1</xdr:col>
      <xdr:colOff>291704</xdr:colOff>
      <xdr:row>43</xdr:row>
      <xdr:rowOff>45118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9A34D8F-FE03-4BA0-9AF4-706331A7E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0" y="7971545"/>
          <a:ext cx="922734" cy="8465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216192</xdr:rowOff>
    </xdr:from>
    <xdr:to>
      <xdr:col>7</xdr:col>
      <xdr:colOff>29763</xdr:colOff>
      <xdr:row>42</xdr:row>
      <xdr:rowOff>1765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87864FC-D4D6-45B3-8FE9-ED372CFF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7866271"/>
          <a:ext cx="791763" cy="672902"/>
        </a:xfrm>
        <a:prstGeom prst="rect">
          <a:avLst/>
        </a:prstGeom>
      </xdr:spPr>
    </xdr:pic>
    <xdr:clientData/>
  </xdr:twoCellAnchor>
  <xdr:oneCellAnchor>
    <xdr:from>
      <xdr:col>0</xdr:col>
      <xdr:colOff>270710</xdr:colOff>
      <xdr:row>0</xdr:row>
      <xdr:rowOff>5013</xdr:rowOff>
    </xdr:from>
    <xdr:ext cx="919655" cy="386221"/>
    <xdr:pic>
      <xdr:nvPicPr>
        <xdr:cNvPr id="3" name="Imagen 2">
          <a:extLst>
            <a:ext uri="{FF2B5EF4-FFF2-40B4-BE49-F238E27FC236}">
              <a16:creationId xmlns:a16="http://schemas.microsoft.com/office/drawing/2014/main" id="{046A9C59-8547-4E07-9CDF-565F5503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10" y="5013"/>
          <a:ext cx="919655" cy="38622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583405</xdr:colOff>
      <xdr:row>0</xdr:row>
      <xdr:rowOff>47626</xdr:rowOff>
    </xdr:from>
    <xdr:ext cx="919655" cy="386221"/>
    <xdr:pic>
      <xdr:nvPicPr>
        <xdr:cNvPr id="2" name="Imagen 1">
          <a:extLst>
            <a:ext uri="{FF2B5EF4-FFF2-40B4-BE49-F238E27FC236}">
              <a16:creationId xmlns:a16="http://schemas.microsoft.com/office/drawing/2014/main" id="{AF078F1F-0905-4597-9591-D4677513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1405" y="47626"/>
          <a:ext cx="919655" cy="38622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1048850</xdr:colOff>
      <xdr:row>17</xdr:row>
      <xdr:rowOff>136648</xdr:rowOff>
    </xdr:from>
    <xdr:to>
      <xdr:col>7</xdr:col>
      <xdr:colOff>212481</xdr:colOff>
      <xdr:row>24</xdr:row>
      <xdr:rowOff>85884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D202E-3D1B-87D3-90D0-BC2899E9D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965" y="3367821"/>
          <a:ext cx="1281112" cy="128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183932</xdr:colOff>
      <xdr:row>9</xdr:row>
      <xdr:rowOff>65690</xdr:rowOff>
    </xdr:from>
    <xdr:to>
      <xdr:col>6</xdr:col>
      <xdr:colOff>657061</xdr:colOff>
      <xdr:row>16</xdr:row>
      <xdr:rowOff>60908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186D0-11AE-4699-AF33-732912C6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725" y="1727638"/>
          <a:ext cx="1281112" cy="128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critorio\1%20Espa&#241;a%20Corazon%20(3).xlsm" TargetMode="External"/><Relationship Id="rId1" Type="http://schemas.openxmlformats.org/officeDocument/2006/relationships/externalLinkPath" Target="1%20Espa&#241;a%20Corazon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VA CLIENT"/>
      <sheetName val="Hoja1"/>
      <sheetName val="FORMAT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5">
          <cell r="I5" t="str">
            <v>Sencilla</v>
          </cell>
        </row>
        <row r="6">
          <cell r="I6" t="str">
            <v>Doble / Triple</v>
          </cell>
        </row>
        <row r="7">
          <cell r="I7" t="str">
            <v>Múltiple</v>
          </cell>
        </row>
        <row r="8">
          <cell r="I8" t="str">
            <v>Niños de 2 a 11 años</v>
          </cell>
        </row>
        <row r="9">
          <cell r="I9" t="str">
            <v>Infantes ≤ 23 meses</v>
          </cell>
        </row>
        <row r="32">
          <cell r="D32" t="str">
            <v>Sillas Aleatorias por sistema</v>
          </cell>
        </row>
        <row r="47">
          <cell r="C47" t="str">
            <v>Nit 901689159-8</v>
          </cell>
          <cell r="D47"/>
          <cell r="G47" t="str">
            <v>RNT 157379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shorts/aELcBBdBThw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809c3108-3518-476c-8150-ec6637697c3a.usrfiles.com/ugd/809c31_a74692730e684c63a61b0fcf50edd693.pdf" TargetMode="External"/><Relationship Id="rId13" Type="http://schemas.openxmlformats.org/officeDocument/2006/relationships/hyperlink" Target="https://809c3108-3518-476c-8150-ec6637697c3a.usrfiles.com/ugd/809c31_ee37f0e6ca34429ea44f6b79dd7f1b47.pdf" TargetMode="External"/><Relationship Id="rId3" Type="http://schemas.openxmlformats.org/officeDocument/2006/relationships/hyperlink" Target="https://809c3108-3518-476c-8150-ec6637697c3a.usrfiles.com/ugd/809c31_393581ea7f364234869f68383b0468e6.pdf" TargetMode="External"/><Relationship Id="rId7" Type="http://schemas.openxmlformats.org/officeDocument/2006/relationships/hyperlink" Target="https://809c3108-3518-476c-8150-ec6637697c3a.usrfiles.com/ugd/809c31_2860a5e3f3e549d2a7fd21847c903365.pdf" TargetMode="External"/><Relationship Id="rId12" Type="http://schemas.openxmlformats.org/officeDocument/2006/relationships/hyperlink" Target="https://809c3108-3518-476c-8150-ec6637697c3a.usrfiles.com/ugd/809c31_f64b26242faf434b8413044ddd1ce892.pdf" TargetMode="External"/><Relationship Id="rId2" Type="http://schemas.openxmlformats.org/officeDocument/2006/relationships/hyperlink" Target="https://809c3108-3518-476c-8150-ec6637697c3a.usrfiles.com/ugd/809c31_a8a8b2d2cf844c3287f39e9edcbe7935.pdf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wa.me/573202929378" TargetMode="External"/><Relationship Id="rId6" Type="http://schemas.openxmlformats.org/officeDocument/2006/relationships/hyperlink" Target="https://809c3108-3518-476c-8150-ec6637697c3a.usrfiles.com/ugd/809c31_46b0381aa4b8433bac485cca31b0c260.pdf" TargetMode="External"/><Relationship Id="rId11" Type="http://schemas.openxmlformats.org/officeDocument/2006/relationships/hyperlink" Target="https://809c3108-3518-476c-8150-ec6637697c3a.usrfiles.com/ugd/809c31_bff86b3aaf9f482794a973c4c15ea1a2.pdf" TargetMode="External"/><Relationship Id="rId5" Type="http://schemas.openxmlformats.org/officeDocument/2006/relationships/hyperlink" Target="https://809c3108-3518-476c-8150-ec6637697c3a.usrfiles.com/ugd/809c31_8eeae4f2d8a34429879e56931be0cccc.pdf" TargetMode="External"/><Relationship Id="rId15" Type="http://schemas.openxmlformats.org/officeDocument/2006/relationships/hyperlink" Target="https://809c3108-3518-476c-8150-ec6637697c3a.usrfiles.com/ugd/809c31_b206b5dd328949688bfcb75a1db1ff90.pdf" TargetMode="External"/><Relationship Id="rId10" Type="http://schemas.openxmlformats.org/officeDocument/2006/relationships/hyperlink" Target="https://809c3108-3518-476c-8150-ec6637697c3a.usrfiles.com/ugd/809c31_03fd76b2486247b7b1197dcf3358a10a.pdf" TargetMode="External"/><Relationship Id="rId4" Type="http://schemas.openxmlformats.org/officeDocument/2006/relationships/hyperlink" Target="https://809c3108-3518-476c-8150-ec6637697c3a.usrfiles.com/ugd/809c31_7e70d123aa2943ac96a909ae63bfaaec.pdf" TargetMode="External"/><Relationship Id="rId9" Type="http://schemas.openxmlformats.org/officeDocument/2006/relationships/hyperlink" Target="https://809c3108-3518-476c-8150-ec6637697c3a.usrfiles.com/ugd/809c31_3cee4d595167414b982b38938ad44d90.pdf" TargetMode="External"/><Relationship Id="rId14" Type="http://schemas.openxmlformats.org/officeDocument/2006/relationships/hyperlink" Target="https://809c3108-3518-476c-8150-ec6637697c3a.usrfiles.com/ugd/809c31_fc6a17f6e07c4248afb7bb17b6d80f21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corazonviajero.com/" TargetMode="External"/><Relationship Id="rId1" Type="http://schemas.openxmlformats.org/officeDocument/2006/relationships/hyperlink" Target="http://www.corazonviajero.com/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orazonviajero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razonviajero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3259-CD6E-4416-B3FA-03875DE6093A}">
  <dimension ref="A1:BL119"/>
  <sheetViews>
    <sheetView tabSelected="1" zoomScale="130" zoomScaleNormal="130" workbookViewId="0">
      <selection activeCell="D11" sqref="D11"/>
    </sheetView>
  </sheetViews>
  <sheetFormatPr baseColWidth="10" defaultColWidth="11.42578125" defaultRowHeight="12.75" x14ac:dyDescent="0.25"/>
  <cols>
    <col min="1" max="1" width="11.5703125" style="308" bestFit="1" customWidth="1"/>
    <col min="2" max="2" width="11.42578125" style="305"/>
    <col min="3" max="3" width="29.42578125" style="15" bestFit="1" customWidth="1"/>
    <col min="4" max="4" width="30.5703125" style="7" bestFit="1" customWidth="1"/>
    <col min="5" max="5" width="22.85546875" style="7" bestFit="1" customWidth="1"/>
    <col min="6" max="6" width="12.7109375" style="16" bestFit="1" customWidth="1"/>
    <col min="7" max="7" width="33.85546875" style="194" bestFit="1" customWidth="1"/>
    <col min="8" max="8" width="11.42578125" style="194" bestFit="1" customWidth="1"/>
    <col min="9" max="9" width="11.28515625" style="195" bestFit="1" customWidth="1"/>
    <col min="10" max="10" width="10.28515625" style="196" bestFit="1" customWidth="1"/>
    <col min="11" max="11" width="11.42578125" style="195" bestFit="1" customWidth="1"/>
    <col min="12" max="12" width="21.42578125" style="8" bestFit="1" customWidth="1"/>
    <col min="13" max="13" width="11" style="7" bestFit="1" customWidth="1"/>
    <col min="14" max="14" width="12.42578125" style="7" bestFit="1" customWidth="1"/>
    <col min="15" max="15" width="11.28515625" style="7" bestFit="1" customWidth="1"/>
    <col min="16" max="16" width="11.42578125" style="7"/>
    <col min="17" max="21" width="11.42578125" style="5"/>
    <col min="22" max="22" width="11.42578125" style="7"/>
    <col min="23" max="23" width="26.7109375" style="7" bestFit="1" customWidth="1"/>
    <col min="24" max="26" width="11.42578125" style="7"/>
    <col min="27" max="27" width="18.5703125" style="7" bestFit="1" customWidth="1"/>
    <col min="28" max="29" width="11.42578125" style="7"/>
    <col min="30" max="30" width="13.85546875" style="7" bestFit="1" customWidth="1"/>
    <col min="31" max="31" width="15" style="7" bestFit="1" customWidth="1"/>
    <col min="32" max="16384" width="11.42578125" style="7"/>
  </cols>
  <sheetData>
    <row r="1" spans="1:64" s="17" customFormat="1" x14ac:dyDescent="0.25">
      <c r="A1" s="304"/>
      <c r="B1" s="304"/>
      <c r="C1" s="18"/>
      <c r="D1" s="17" t="s">
        <v>53</v>
      </c>
      <c r="F1" s="20"/>
      <c r="G1" s="160"/>
      <c r="H1" s="160"/>
      <c r="I1" s="161"/>
      <c r="J1" s="162"/>
      <c r="K1" s="161"/>
      <c r="L1" s="19"/>
    </row>
    <row r="2" spans="1:64" s="17" customFormat="1" x14ac:dyDescent="0.25">
      <c r="A2" s="304"/>
      <c r="B2" s="304"/>
      <c r="C2" s="18"/>
      <c r="D2" s="17" t="s">
        <v>52</v>
      </c>
      <c r="F2" s="20"/>
      <c r="G2" s="160"/>
      <c r="H2" s="160"/>
      <c r="I2" s="161"/>
      <c r="J2" s="162"/>
      <c r="K2" s="161"/>
      <c r="L2" s="19"/>
    </row>
    <row r="3" spans="1:64" s="17" customFormat="1" x14ac:dyDescent="0.25">
      <c r="A3" s="304"/>
      <c r="B3" s="305"/>
      <c r="C3" s="18"/>
      <c r="D3" s="18" t="s">
        <v>6</v>
      </c>
      <c r="F3" s="18" t="s">
        <v>6</v>
      </c>
      <c r="G3" s="160"/>
      <c r="H3" s="160"/>
      <c r="I3" s="161"/>
      <c r="J3" s="162"/>
      <c r="K3" s="161"/>
      <c r="L3" s="19"/>
    </row>
    <row r="4" spans="1:64" s="304" customFormat="1" x14ac:dyDescent="0.25">
      <c r="B4" s="305"/>
      <c r="C4" s="313"/>
      <c r="D4" s="313" t="s">
        <v>41</v>
      </c>
      <c r="E4" s="305"/>
      <c r="F4" s="313" t="s">
        <v>41</v>
      </c>
      <c r="G4" s="309"/>
      <c r="H4" s="309"/>
      <c r="I4" s="310"/>
      <c r="J4" s="311"/>
      <c r="K4" s="310"/>
      <c r="L4" s="312"/>
    </row>
    <row r="5" spans="1:64" s="304" customFormat="1" x14ac:dyDescent="0.25">
      <c r="B5" s="305"/>
      <c r="C5" s="313"/>
      <c r="D5" s="313" t="s">
        <v>45</v>
      </c>
      <c r="E5" s="305"/>
      <c r="F5" s="313" t="s">
        <v>45</v>
      </c>
      <c r="G5" s="309"/>
      <c r="H5" s="309"/>
      <c r="I5" s="310"/>
      <c r="J5" s="311"/>
      <c r="K5" s="310"/>
      <c r="L5" s="312"/>
    </row>
    <row r="6" spans="1:64" s="304" customFormat="1" x14ac:dyDescent="0.25">
      <c r="B6" s="305"/>
      <c r="C6" s="313"/>
      <c r="D6" s="313" t="s">
        <v>42</v>
      </c>
      <c r="E6" s="305"/>
      <c r="F6" s="313" t="s">
        <v>42</v>
      </c>
      <c r="G6" s="309"/>
      <c r="H6" s="309"/>
      <c r="I6" s="310"/>
      <c r="J6" s="311"/>
      <c r="K6" s="310"/>
      <c r="L6" s="312"/>
    </row>
    <row r="7" spans="1:64" s="304" customFormat="1" x14ac:dyDescent="0.25">
      <c r="B7" s="305"/>
      <c r="C7" s="313"/>
      <c r="D7" s="313" t="s">
        <v>43</v>
      </c>
      <c r="E7" s="305"/>
      <c r="F7" s="313" t="s">
        <v>43</v>
      </c>
      <c r="G7" s="309"/>
      <c r="H7" s="309"/>
      <c r="I7" s="310"/>
      <c r="J7" s="311"/>
      <c r="K7" s="310"/>
      <c r="L7" s="312"/>
    </row>
    <row r="8" spans="1:64" s="304" customFormat="1" x14ac:dyDescent="0.25">
      <c r="B8" s="305"/>
      <c r="C8" s="313"/>
      <c r="D8" s="313" t="s">
        <v>44</v>
      </c>
      <c r="E8" s="305"/>
      <c r="F8" s="313" t="s">
        <v>44</v>
      </c>
      <c r="G8" s="309"/>
      <c r="H8" s="309"/>
      <c r="I8" s="310"/>
      <c r="J8" s="311"/>
      <c r="K8" s="310"/>
      <c r="L8" s="312"/>
    </row>
    <row r="9" spans="1:64" s="17" customFormat="1" x14ac:dyDescent="0.25">
      <c r="A9" s="304"/>
      <c r="B9" s="305"/>
      <c r="C9" s="23" t="s">
        <v>51</v>
      </c>
      <c r="D9" s="17" t="s">
        <v>44</v>
      </c>
      <c r="F9" s="20"/>
      <c r="G9" s="160"/>
      <c r="H9" s="160"/>
      <c r="I9" s="161"/>
      <c r="J9" s="162"/>
      <c r="K9" s="161"/>
      <c r="L9" s="19"/>
    </row>
    <row r="10" spans="1:64" s="5" customFormat="1" x14ac:dyDescent="0.2">
      <c r="A10" s="304"/>
      <c r="B10" s="305"/>
      <c r="C10" s="343" t="s">
        <v>432</v>
      </c>
      <c r="D10" s="30" t="s">
        <v>431</v>
      </c>
      <c r="E10" s="22">
        <v>0</v>
      </c>
      <c r="F10" s="20"/>
      <c r="G10" s="163"/>
      <c r="H10" s="163"/>
      <c r="I10" s="164"/>
      <c r="J10" s="165"/>
      <c r="K10" s="164"/>
      <c r="L10" s="6"/>
    </row>
    <row r="11" spans="1:64" ht="15" x14ac:dyDescent="0.2">
      <c r="A11" s="304"/>
      <c r="C11" s="343" t="s">
        <v>433</v>
      </c>
      <c r="D11" s="30" t="s">
        <v>251</v>
      </c>
      <c r="E11" s="13" t="s">
        <v>15</v>
      </c>
      <c r="F11" s="36">
        <f>D13+D16+D14+D15</f>
        <v>0</v>
      </c>
      <c r="G11" s="354" t="s">
        <v>27</v>
      </c>
      <c r="H11" s="355"/>
      <c r="I11" s="355"/>
      <c r="J11" s="355"/>
      <c r="K11" s="355"/>
      <c r="L11" s="6"/>
      <c r="M11" s="5"/>
      <c r="N11" s="5"/>
      <c r="O11" s="5"/>
      <c r="P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" x14ac:dyDescent="0.25">
      <c r="A12" s="304"/>
      <c r="C12" s="344" t="s">
        <v>40</v>
      </c>
      <c r="D12" s="31"/>
      <c r="E12" s="357" t="s">
        <v>47</v>
      </c>
      <c r="F12" s="357"/>
      <c r="G12" s="166"/>
      <c r="H12" s="167" t="s">
        <v>0</v>
      </c>
      <c r="I12" s="168" t="s">
        <v>38</v>
      </c>
      <c r="J12" s="169" t="s">
        <v>37</v>
      </c>
      <c r="K12" s="167" t="s">
        <v>22</v>
      </c>
      <c r="L12" s="6"/>
      <c r="M12" s="5"/>
      <c r="N12" s="5"/>
      <c r="O12" s="5"/>
      <c r="P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15" x14ac:dyDescent="0.25">
      <c r="A13" s="304"/>
      <c r="C13" s="345" t="s">
        <v>434</v>
      </c>
      <c r="D13" s="78">
        <v>0</v>
      </c>
      <c r="E13" s="342" t="s">
        <v>444</v>
      </c>
      <c r="F13" s="32" t="str">
        <f>D20</f>
        <v>Avianca</v>
      </c>
      <c r="G13" s="170" t="s">
        <v>36</v>
      </c>
      <c r="H13" s="171">
        <f>F26-F25</f>
        <v>0</v>
      </c>
      <c r="I13" s="172">
        <v>70</v>
      </c>
      <c r="J13" s="172" t="e">
        <f>I13*#REF!</f>
        <v>#REF!</v>
      </c>
      <c r="K13" s="173" t="e">
        <f t="shared" ref="K13" si="0">H13*J13</f>
        <v>#REF!</v>
      </c>
      <c r="L13" s="6"/>
      <c r="M13" s="356"/>
      <c r="N13" s="356"/>
      <c r="O13" s="356"/>
      <c r="P13" s="356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spans="1:64" ht="15" customHeight="1" x14ac:dyDescent="0.25">
      <c r="A14" s="304"/>
      <c r="C14" s="345" t="s">
        <v>435</v>
      </c>
      <c r="D14" s="78">
        <v>0</v>
      </c>
      <c r="E14" s="342" t="s">
        <v>440</v>
      </c>
      <c r="F14" s="35">
        <v>0</v>
      </c>
      <c r="G14" s="197" t="s">
        <v>281</v>
      </c>
      <c r="H14" s="198" t="str">
        <f>IF(AND(F11&lt;5),"1","0")</f>
        <v>1</v>
      </c>
      <c r="I14" s="174">
        <v>0</v>
      </c>
      <c r="J14" s="175">
        <v>60000</v>
      </c>
      <c r="K14" s="176">
        <f>H14*J14</f>
        <v>60000</v>
      </c>
      <c r="L14" s="19" t="s">
        <v>285</v>
      </c>
      <c r="M14" s="353"/>
      <c r="N14" s="353"/>
      <c r="O14" s="5"/>
      <c r="P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x14ac:dyDescent="0.2">
      <c r="A15" s="304"/>
      <c r="C15" s="345" t="s">
        <v>436</v>
      </c>
      <c r="D15" s="79">
        <v>0</v>
      </c>
      <c r="E15" s="342" t="s">
        <v>445</v>
      </c>
      <c r="F15" s="33">
        <f>F14*F11</f>
        <v>0</v>
      </c>
      <c r="G15" s="81" t="s">
        <v>282</v>
      </c>
      <c r="H15" s="198">
        <f>IF(AND(F11&gt;4*(F11&lt;9)),"1","0")-H16-H17</f>
        <v>0</v>
      </c>
      <c r="I15" s="174">
        <v>0</v>
      </c>
      <c r="J15" s="175">
        <v>128000</v>
      </c>
      <c r="K15" s="176">
        <f t="shared" ref="K15:K22" si="1">H15*J15</f>
        <v>0</v>
      </c>
      <c r="L15" s="19" t="s">
        <v>286</v>
      </c>
      <c r="M15" s="353"/>
      <c r="N15" s="353"/>
      <c r="O15" s="5"/>
      <c r="P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x14ac:dyDescent="0.2">
      <c r="A16" s="304"/>
      <c r="C16" s="346" t="s">
        <v>437</v>
      </c>
      <c r="D16" s="79">
        <v>0</v>
      </c>
      <c r="E16" s="342" t="s">
        <v>446</v>
      </c>
      <c r="F16" s="34" t="s">
        <v>68</v>
      </c>
      <c r="G16" s="81" t="s">
        <v>283</v>
      </c>
      <c r="H16" s="198">
        <f>IF(AND(F11&gt;8),"1","0")-H17</f>
        <v>0</v>
      </c>
      <c r="I16" s="174">
        <v>0</v>
      </c>
      <c r="J16" s="175">
        <v>198000</v>
      </c>
      <c r="K16" s="176">
        <f t="shared" si="1"/>
        <v>0</v>
      </c>
      <c r="L16" s="19" t="s">
        <v>286</v>
      </c>
      <c r="M16" s="5"/>
      <c r="N16" s="5"/>
      <c r="O16" s="5"/>
      <c r="P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5" x14ac:dyDescent="0.25">
      <c r="A17" s="304"/>
      <c r="B17" s="306"/>
      <c r="C17" s="24" t="s">
        <v>46</v>
      </c>
      <c r="D17" s="3"/>
      <c r="E17" s="342" t="s">
        <v>443</v>
      </c>
      <c r="F17" s="34" t="s">
        <v>68</v>
      </c>
      <c r="G17" s="199" t="s">
        <v>284</v>
      </c>
      <c r="H17" s="198" t="str">
        <f>IF(AND(F11&gt;12),"1","0")</f>
        <v>0</v>
      </c>
      <c r="I17" s="174">
        <v>0</v>
      </c>
      <c r="J17" s="175">
        <v>348000</v>
      </c>
      <c r="K17" s="176">
        <f t="shared" si="1"/>
        <v>0</v>
      </c>
      <c r="L17" s="19" t="s">
        <v>286</v>
      </c>
      <c r="M17" s="5"/>
      <c r="N17" s="5"/>
      <c r="O17" s="5"/>
      <c r="P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x14ac:dyDescent="0.2">
      <c r="A18" s="304"/>
      <c r="C18" s="26" t="s">
        <v>438</v>
      </c>
      <c r="D18" s="32" t="s">
        <v>25</v>
      </c>
      <c r="E18" s="342" t="s">
        <v>304</v>
      </c>
      <c r="F18" s="32" t="str">
        <f>D25</f>
        <v>Directo</v>
      </c>
      <c r="G18" s="81" t="s">
        <v>288</v>
      </c>
      <c r="H18" s="177">
        <v>0</v>
      </c>
      <c r="I18" s="174">
        <v>0</v>
      </c>
      <c r="J18" s="175">
        <v>30000</v>
      </c>
      <c r="K18" s="176">
        <f t="shared" si="1"/>
        <v>0</v>
      </c>
      <c r="L18" s="19" t="s">
        <v>285</v>
      </c>
      <c r="M18" s="5"/>
      <c r="N18" s="5"/>
      <c r="O18" s="5"/>
      <c r="P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spans="1:64" x14ac:dyDescent="0.2">
      <c r="A19" s="304"/>
      <c r="B19" s="306"/>
      <c r="C19" s="26" t="s">
        <v>439</v>
      </c>
      <c r="D19" s="59" t="s">
        <v>447</v>
      </c>
      <c r="E19" s="342" t="s">
        <v>58</v>
      </c>
      <c r="F19" s="32" t="str">
        <f>D26</f>
        <v>10kg</v>
      </c>
      <c r="G19" s="200" t="s">
        <v>289</v>
      </c>
      <c r="H19" s="201">
        <f>F11</f>
        <v>0</v>
      </c>
      <c r="I19" s="174">
        <v>0</v>
      </c>
      <c r="J19" s="175">
        <v>40000</v>
      </c>
      <c r="K19" s="176">
        <f t="shared" si="1"/>
        <v>0</v>
      </c>
      <c r="L19" s="19" t="s">
        <v>285</v>
      </c>
      <c r="M19" s="5"/>
      <c r="N19" s="5"/>
      <c r="O19" s="5"/>
      <c r="P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</row>
    <row r="20" spans="1:64" x14ac:dyDescent="0.2">
      <c r="A20" s="304"/>
      <c r="B20" s="306"/>
      <c r="C20" s="26" t="s">
        <v>171</v>
      </c>
      <c r="D20" s="32" t="s">
        <v>6</v>
      </c>
      <c r="E20" s="359" t="s">
        <v>9</v>
      </c>
      <c r="F20" s="359"/>
      <c r="G20" s="81" t="s">
        <v>287</v>
      </c>
      <c r="H20" s="177">
        <v>0</v>
      </c>
      <c r="I20" s="174">
        <v>0</v>
      </c>
      <c r="J20" s="175">
        <v>95000</v>
      </c>
      <c r="K20" s="176">
        <f t="shared" si="1"/>
        <v>0</v>
      </c>
      <c r="L20" s="19" t="s">
        <v>285</v>
      </c>
      <c r="M20" s="5"/>
      <c r="N20" s="5"/>
      <c r="O20" s="5"/>
      <c r="P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64" x14ac:dyDescent="0.2">
      <c r="A21" s="304"/>
      <c r="B21" s="306"/>
      <c r="C21" s="26" t="s">
        <v>440</v>
      </c>
      <c r="D21" s="35">
        <v>0</v>
      </c>
      <c r="E21" s="360">
        <f>D22+F15</f>
        <v>0</v>
      </c>
      <c r="F21" s="360"/>
      <c r="G21" s="200" t="s">
        <v>457</v>
      </c>
      <c r="H21" s="201">
        <f>F11</f>
        <v>0</v>
      </c>
      <c r="I21" s="174">
        <v>0</v>
      </c>
      <c r="J21" s="175">
        <v>46000</v>
      </c>
      <c r="K21" s="176">
        <f t="shared" si="1"/>
        <v>0</v>
      </c>
      <c r="L21" s="19" t="s">
        <v>285</v>
      </c>
      <c r="M21" s="5"/>
      <c r="N21" s="5"/>
      <c r="O21" s="5"/>
      <c r="P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64" x14ac:dyDescent="0.2">
      <c r="A22" s="304"/>
      <c r="B22" s="306"/>
      <c r="C22" s="26" t="s">
        <v>441</v>
      </c>
      <c r="D22" s="33">
        <f>D21*F11</f>
        <v>0</v>
      </c>
      <c r="E22" s="358" t="s">
        <v>10</v>
      </c>
      <c r="F22" s="21">
        <v>60000</v>
      </c>
      <c r="G22" s="81" t="s">
        <v>290</v>
      </c>
      <c r="H22" s="177">
        <v>0</v>
      </c>
      <c r="I22" s="174">
        <v>0</v>
      </c>
      <c r="J22" s="175">
        <v>135000</v>
      </c>
      <c r="K22" s="176">
        <f t="shared" si="1"/>
        <v>0</v>
      </c>
      <c r="L22" s="19" t="s">
        <v>285</v>
      </c>
      <c r="M22" s="5"/>
      <c r="N22" s="5"/>
      <c r="O22" s="5"/>
      <c r="P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x14ac:dyDescent="0.2">
      <c r="A23" s="304"/>
      <c r="B23" s="306"/>
      <c r="C23" s="26" t="s">
        <v>442</v>
      </c>
      <c r="D23" s="34" t="s">
        <v>68</v>
      </c>
      <c r="E23" s="358"/>
      <c r="F23" s="21">
        <f>F22*F11</f>
        <v>0</v>
      </c>
      <c r="G23" s="82" t="s">
        <v>49</v>
      </c>
      <c r="H23" s="178">
        <v>0</v>
      </c>
      <c r="I23" s="179"/>
      <c r="J23" s="179">
        <v>100000</v>
      </c>
      <c r="K23" s="180">
        <f>H23*J23</f>
        <v>0</v>
      </c>
      <c r="L23" s="19" t="s">
        <v>285</v>
      </c>
      <c r="M23" s="9"/>
      <c r="N23" s="9"/>
      <c r="O23" s="5"/>
      <c r="P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64" x14ac:dyDescent="0.2">
      <c r="A24" s="304"/>
      <c r="B24" s="306"/>
      <c r="C24" s="26" t="s">
        <v>443</v>
      </c>
      <c r="D24" s="34" t="s">
        <v>68</v>
      </c>
      <c r="E24" s="359" t="s">
        <v>48</v>
      </c>
      <c r="F24" s="359"/>
      <c r="G24" s="159" t="s">
        <v>323</v>
      </c>
      <c r="H24" s="181">
        <v>0</v>
      </c>
      <c r="I24" s="182">
        <v>0</v>
      </c>
      <c r="J24" s="182">
        <v>180000</v>
      </c>
      <c r="K24" s="202">
        <f>H24*J24</f>
        <v>0</v>
      </c>
      <c r="L24" s="19" t="s">
        <v>285</v>
      </c>
      <c r="M24" s="10"/>
      <c r="N24" s="9"/>
      <c r="O24" s="5"/>
      <c r="P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</row>
    <row r="25" spans="1:64" x14ac:dyDescent="0.2">
      <c r="A25" s="304"/>
      <c r="B25" s="306"/>
      <c r="C25" s="26" t="s">
        <v>304</v>
      </c>
      <c r="D25" s="32" t="s">
        <v>305</v>
      </c>
      <c r="E25" s="25" t="s">
        <v>8</v>
      </c>
      <c r="F25" s="27">
        <v>0</v>
      </c>
      <c r="G25" s="159" t="s">
        <v>323</v>
      </c>
      <c r="H25" s="181">
        <v>0</v>
      </c>
      <c r="I25" s="182">
        <v>0</v>
      </c>
      <c r="J25" s="182">
        <v>265000</v>
      </c>
      <c r="K25" s="202">
        <f t="shared" ref="K25:K55" si="2">H25*J25</f>
        <v>0</v>
      </c>
      <c r="L25" s="19" t="s">
        <v>285</v>
      </c>
      <c r="M25" s="10"/>
      <c r="N25" s="9"/>
      <c r="O25" s="5"/>
      <c r="P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64" x14ac:dyDescent="0.2">
      <c r="A26" s="304"/>
      <c r="B26" s="306"/>
      <c r="C26" s="26" t="s">
        <v>58</v>
      </c>
      <c r="D26" s="32" t="s">
        <v>252</v>
      </c>
      <c r="E26" s="28" t="s">
        <v>26</v>
      </c>
      <c r="F26" s="29">
        <v>0</v>
      </c>
      <c r="G26" s="159" t="s">
        <v>323</v>
      </c>
      <c r="H26" s="183">
        <v>0</v>
      </c>
      <c r="I26" s="182">
        <v>0</v>
      </c>
      <c r="J26" s="203">
        <v>160000</v>
      </c>
      <c r="K26" s="202">
        <f t="shared" si="2"/>
        <v>0</v>
      </c>
      <c r="L26" s="19" t="s">
        <v>285</v>
      </c>
      <c r="M26" s="10"/>
      <c r="N26" s="9"/>
      <c r="O26" s="5"/>
      <c r="P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64" x14ac:dyDescent="0.2">
      <c r="A27" s="304"/>
      <c r="B27" s="306"/>
      <c r="C27" s="347"/>
      <c r="D27" s="348"/>
      <c r="E27" s="308"/>
      <c r="F27" s="314"/>
      <c r="G27" s="202" t="s">
        <v>323</v>
      </c>
      <c r="H27" s="183">
        <v>0</v>
      </c>
      <c r="I27" s="182">
        <v>0</v>
      </c>
      <c r="J27" s="203">
        <v>130000</v>
      </c>
      <c r="K27" s="202">
        <f t="shared" si="2"/>
        <v>0</v>
      </c>
      <c r="L27" s="19" t="s">
        <v>285</v>
      </c>
      <c r="M27" s="5"/>
      <c r="N27" s="11"/>
      <c r="O27" s="12"/>
      <c r="P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</row>
    <row r="28" spans="1:64" ht="15" x14ac:dyDescent="0.25">
      <c r="A28" s="304"/>
      <c r="B28" s="3"/>
      <c r="C28" s="349"/>
      <c r="D28" s="350"/>
      <c r="E28" s="315"/>
      <c r="F28" s="3"/>
      <c r="G28" s="202" t="s">
        <v>323</v>
      </c>
      <c r="H28" s="181">
        <v>0</v>
      </c>
      <c r="I28" s="182">
        <v>0</v>
      </c>
      <c r="J28" s="203">
        <v>175000</v>
      </c>
      <c r="K28" s="202">
        <f t="shared" si="2"/>
        <v>0</v>
      </c>
      <c r="L28" s="19" t="s">
        <v>285</v>
      </c>
      <c r="M28" s="5"/>
      <c r="N28" s="5"/>
      <c r="O28" s="5"/>
      <c r="P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</row>
    <row r="29" spans="1:64" ht="15" x14ac:dyDescent="0.25">
      <c r="A29" s="304"/>
      <c r="B29" s="3"/>
      <c r="C29" s="315"/>
      <c r="D29" s="315"/>
      <c r="E29" s="315"/>
      <c r="F29" s="3"/>
      <c r="G29" s="202" t="s">
        <v>323</v>
      </c>
      <c r="H29" s="181">
        <v>0</v>
      </c>
      <c r="I29" s="182">
        <v>0</v>
      </c>
      <c r="J29" s="203">
        <v>215000</v>
      </c>
      <c r="K29" s="202">
        <f t="shared" si="2"/>
        <v>0</v>
      </c>
      <c r="L29" s="19" t="s">
        <v>285</v>
      </c>
      <c r="M29" s="5"/>
      <c r="N29" s="5"/>
      <c r="O29" s="5"/>
      <c r="P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</row>
    <row r="30" spans="1:64" ht="15" x14ac:dyDescent="0.25">
      <c r="A30" s="3"/>
      <c r="B30" s="3"/>
      <c r="C30" s="3"/>
      <c r="D30" s="3"/>
      <c r="E30" s="3"/>
      <c r="F30" s="3"/>
      <c r="G30" s="202" t="s">
        <v>323</v>
      </c>
      <c r="H30" s="183">
        <v>0</v>
      </c>
      <c r="I30" s="182">
        <v>0</v>
      </c>
      <c r="J30" s="203">
        <v>170000</v>
      </c>
      <c r="K30" s="202">
        <f t="shared" si="2"/>
        <v>0</v>
      </c>
      <c r="L30" s="19" t="s">
        <v>285</v>
      </c>
      <c r="M30" s="5"/>
      <c r="N30" s="5"/>
      <c r="O30" s="5"/>
      <c r="P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</row>
    <row r="31" spans="1:64" ht="15" x14ac:dyDescent="0.25">
      <c r="A31" s="3"/>
      <c r="B31" s="3"/>
      <c r="C31" s="3"/>
      <c r="D31" s="3"/>
      <c r="E31" s="3"/>
      <c r="F31" s="3"/>
      <c r="G31" s="202" t="s">
        <v>323</v>
      </c>
      <c r="H31" s="183">
        <v>0</v>
      </c>
      <c r="I31" s="182">
        <v>0</v>
      </c>
      <c r="J31" s="203">
        <v>215000</v>
      </c>
      <c r="K31" s="202">
        <f t="shared" si="2"/>
        <v>0</v>
      </c>
      <c r="L31" s="19" t="s">
        <v>285</v>
      </c>
      <c r="M31" s="5"/>
      <c r="N31" s="5"/>
      <c r="O31" s="5"/>
      <c r="P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64" ht="15" x14ac:dyDescent="0.25">
      <c r="A32" s="3"/>
      <c r="B32" s="3"/>
      <c r="C32" s="316" t="s">
        <v>7</v>
      </c>
      <c r="D32" s="317" t="s">
        <v>35</v>
      </c>
      <c r="E32" s="317" t="s">
        <v>423</v>
      </c>
      <c r="F32" s="3"/>
      <c r="G32" s="202" t="s">
        <v>323</v>
      </c>
      <c r="H32" s="181">
        <v>0</v>
      </c>
      <c r="I32" s="182">
        <v>0</v>
      </c>
      <c r="J32" s="203">
        <v>350000</v>
      </c>
      <c r="K32" s="202">
        <f t="shared" si="2"/>
        <v>0</v>
      </c>
      <c r="L32" s="19" t="s">
        <v>285</v>
      </c>
      <c r="M32" s="5"/>
      <c r="N32" s="5"/>
      <c r="O32" s="5"/>
      <c r="P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64" ht="15" x14ac:dyDescent="0.25">
      <c r="A33" s="3"/>
      <c r="B33" s="3"/>
      <c r="C33" s="321" t="s">
        <v>452</v>
      </c>
      <c r="D33" s="318" t="s">
        <v>346</v>
      </c>
      <c r="E33" s="319">
        <v>50000000</v>
      </c>
      <c r="F33" s="3"/>
      <c r="G33" s="202" t="s">
        <v>323</v>
      </c>
      <c r="H33" s="181">
        <v>0</v>
      </c>
      <c r="I33" s="182">
        <v>0</v>
      </c>
      <c r="J33" s="203">
        <v>160000</v>
      </c>
      <c r="K33" s="202">
        <f t="shared" si="2"/>
        <v>0</v>
      </c>
      <c r="L33" s="19" t="s">
        <v>285</v>
      </c>
      <c r="M33" s="5"/>
      <c r="N33" s="5"/>
      <c r="O33" s="5"/>
      <c r="P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1:64" ht="15" x14ac:dyDescent="0.25">
      <c r="A34" s="3"/>
      <c r="B34" s="3"/>
      <c r="C34" s="322" t="s">
        <v>453</v>
      </c>
      <c r="D34" s="318" t="s">
        <v>372</v>
      </c>
      <c r="E34" s="320">
        <v>60000000</v>
      </c>
      <c r="F34" s="3"/>
      <c r="G34" s="202" t="s">
        <v>323</v>
      </c>
      <c r="H34" s="183">
        <v>0</v>
      </c>
      <c r="I34" s="182">
        <v>0</v>
      </c>
      <c r="J34" s="203">
        <v>205000</v>
      </c>
      <c r="K34" s="202">
        <f t="shared" si="2"/>
        <v>0</v>
      </c>
      <c r="L34" s="19" t="s">
        <v>285</v>
      </c>
      <c r="M34" s="5"/>
      <c r="N34" s="5"/>
      <c r="O34" s="5"/>
      <c r="P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64" ht="15" x14ac:dyDescent="0.25">
      <c r="A35" s="3"/>
      <c r="B35" s="3"/>
      <c r="C35" s="321" t="s">
        <v>454</v>
      </c>
      <c r="D35" s="318" t="s">
        <v>372</v>
      </c>
      <c r="E35" s="320">
        <v>80000000</v>
      </c>
      <c r="F35" s="3"/>
      <c r="G35" s="202" t="s">
        <v>323</v>
      </c>
      <c r="H35" s="183">
        <v>0</v>
      </c>
      <c r="I35" s="182">
        <v>0</v>
      </c>
      <c r="J35" s="203">
        <v>160000</v>
      </c>
      <c r="K35" s="202">
        <f t="shared" si="2"/>
        <v>0</v>
      </c>
      <c r="L35" s="19" t="s">
        <v>285</v>
      </c>
      <c r="M35" s="5"/>
      <c r="N35" s="5"/>
      <c r="O35" s="5"/>
      <c r="P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64" ht="15" x14ac:dyDescent="0.25">
      <c r="A36" s="3"/>
      <c r="B36" s="3"/>
      <c r="C36" s="321" t="s">
        <v>455</v>
      </c>
      <c r="D36" s="318" t="s">
        <v>424</v>
      </c>
      <c r="E36" s="320">
        <v>90000000</v>
      </c>
      <c r="F36" s="3"/>
      <c r="G36" s="202" t="s">
        <v>323</v>
      </c>
      <c r="H36" s="181">
        <v>0</v>
      </c>
      <c r="I36" s="182">
        <v>0</v>
      </c>
      <c r="J36" s="203">
        <v>230000</v>
      </c>
      <c r="K36" s="202">
        <f t="shared" si="2"/>
        <v>0</v>
      </c>
      <c r="L36" s="19" t="s">
        <v>285</v>
      </c>
      <c r="M36" s="5"/>
      <c r="N36" s="5"/>
      <c r="O36" s="5"/>
      <c r="P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1:64" ht="15" x14ac:dyDescent="0.25">
      <c r="A37" s="3"/>
      <c r="B37" s="3"/>
      <c r="C37" s="3"/>
      <c r="D37" s="3"/>
      <c r="E37" s="3"/>
      <c r="F37" s="3"/>
      <c r="G37" s="202" t="s">
        <v>323</v>
      </c>
      <c r="H37" s="181">
        <v>0</v>
      </c>
      <c r="I37" s="182">
        <v>0</v>
      </c>
      <c r="J37" s="203">
        <v>80000</v>
      </c>
      <c r="K37" s="202">
        <f t="shared" si="2"/>
        <v>0</v>
      </c>
      <c r="L37" s="19" t="s">
        <v>285</v>
      </c>
      <c r="M37" s="5"/>
      <c r="N37" s="5"/>
      <c r="O37" s="5"/>
      <c r="P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1:64" ht="15" x14ac:dyDescent="0.25">
      <c r="A38" s="3"/>
      <c r="B38" s="3"/>
      <c r="C38" s="3"/>
      <c r="D38" s="3"/>
      <c r="E38" s="3"/>
      <c r="F38" s="3"/>
      <c r="G38" s="202" t="s">
        <v>323</v>
      </c>
      <c r="H38" s="183">
        <v>0</v>
      </c>
      <c r="I38" s="182">
        <v>0</v>
      </c>
      <c r="J38" s="203">
        <v>110000</v>
      </c>
      <c r="K38" s="202">
        <f t="shared" si="2"/>
        <v>0</v>
      </c>
      <c r="L38" s="19" t="s">
        <v>285</v>
      </c>
      <c r="M38" s="5"/>
      <c r="N38" s="5"/>
      <c r="O38" s="5"/>
      <c r="P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1:64" ht="15" x14ac:dyDescent="0.25">
      <c r="A39" s="3"/>
      <c r="B39" s="3"/>
      <c r="C39" s="3"/>
      <c r="D39" s="3"/>
      <c r="E39" s="3"/>
      <c r="F39" s="3"/>
      <c r="G39" s="202" t="s">
        <v>323</v>
      </c>
      <c r="H39" s="183">
        <v>0</v>
      </c>
      <c r="I39" s="182">
        <v>0</v>
      </c>
      <c r="J39" s="203">
        <v>50000</v>
      </c>
      <c r="K39" s="202">
        <f t="shared" si="2"/>
        <v>0</v>
      </c>
      <c r="L39" s="19" t="s">
        <v>285</v>
      </c>
      <c r="M39" s="5"/>
      <c r="N39" s="5"/>
      <c r="O39" s="5"/>
      <c r="P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64" ht="15" x14ac:dyDescent="0.25">
      <c r="A40" s="3"/>
      <c r="B40" s="3"/>
      <c r="C40" s="3"/>
      <c r="D40" s="3"/>
      <c r="E40" s="3"/>
      <c r="F40" s="3"/>
      <c r="G40" s="202" t="s">
        <v>323</v>
      </c>
      <c r="H40" s="181">
        <v>0</v>
      </c>
      <c r="I40" s="182">
        <v>0</v>
      </c>
      <c r="J40" s="203">
        <v>98000</v>
      </c>
      <c r="K40" s="202">
        <f t="shared" si="2"/>
        <v>0</v>
      </c>
      <c r="L40" s="19" t="s">
        <v>285</v>
      </c>
      <c r="M40" s="5"/>
      <c r="N40" s="5"/>
      <c r="O40" s="5"/>
      <c r="P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64" ht="15" x14ac:dyDescent="0.25">
      <c r="A41" s="3"/>
      <c r="B41" s="3"/>
      <c r="C41" s="3"/>
      <c r="D41" s="3"/>
      <c r="E41" s="3"/>
      <c r="F41" s="3"/>
      <c r="G41" s="202" t="s">
        <v>323</v>
      </c>
      <c r="H41" s="181">
        <v>0</v>
      </c>
      <c r="I41" s="182">
        <v>0</v>
      </c>
      <c r="J41" s="203">
        <v>90000</v>
      </c>
      <c r="K41" s="202">
        <f t="shared" si="2"/>
        <v>0</v>
      </c>
      <c r="L41" s="19" t="s">
        <v>285</v>
      </c>
      <c r="M41" s="5"/>
      <c r="N41" s="5"/>
      <c r="O41" s="5"/>
      <c r="P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64" ht="15" x14ac:dyDescent="0.25">
      <c r="A42" s="3"/>
      <c r="B42" s="3"/>
      <c r="C42" s="3"/>
      <c r="D42" s="3"/>
      <c r="E42" s="3"/>
      <c r="F42" s="3"/>
      <c r="G42" s="202" t="s">
        <v>323</v>
      </c>
      <c r="H42" s="183">
        <v>0</v>
      </c>
      <c r="I42" s="182">
        <v>0</v>
      </c>
      <c r="J42" s="203">
        <v>120000</v>
      </c>
      <c r="K42" s="202">
        <f t="shared" si="2"/>
        <v>0</v>
      </c>
      <c r="L42" s="19" t="s">
        <v>285</v>
      </c>
      <c r="M42" s="5"/>
      <c r="N42" s="5"/>
      <c r="O42" s="5"/>
      <c r="P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64" ht="15" x14ac:dyDescent="0.25">
      <c r="A43" s="3"/>
      <c r="B43" s="3"/>
      <c r="C43" s="3"/>
      <c r="D43" s="3"/>
      <c r="E43" s="3"/>
      <c r="F43" s="3"/>
      <c r="G43" s="202" t="s">
        <v>323</v>
      </c>
      <c r="H43" s="183">
        <v>0</v>
      </c>
      <c r="I43" s="182">
        <v>0</v>
      </c>
      <c r="J43" s="203">
        <v>82000</v>
      </c>
      <c r="K43" s="202">
        <f t="shared" si="2"/>
        <v>0</v>
      </c>
      <c r="L43" s="6"/>
      <c r="M43" s="5"/>
      <c r="N43" s="5"/>
      <c r="O43" s="5"/>
      <c r="P43" s="5"/>
      <c r="R43" s="5" t="s">
        <v>427</v>
      </c>
      <c r="S43" s="5" t="s">
        <v>428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64" ht="15" x14ac:dyDescent="0.25">
      <c r="A44" s="3"/>
      <c r="B44" s="3"/>
      <c r="C44" s="3"/>
      <c r="D44" s="3"/>
      <c r="E44" s="3"/>
      <c r="F44" s="3"/>
      <c r="G44" s="202" t="s">
        <v>323</v>
      </c>
      <c r="H44" s="181">
        <v>0</v>
      </c>
      <c r="I44" s="182">
        <v>0</v>
      </c>
      <c r="J44" s="203">
        <v>105000</v>
      </c>
      <c r="K44" s="202">
        <f t="shared" si="2"/>
        <v>0</v>
      </c>
      <c r="L44" s="37"/>
      <c r="M44" s="38" t="s">
        <v>20</v>
      </c>
      <c r="N44" s="38" t="s">
        <v>19</v>
      </c>
      <c r="O44" s="38" t="s">
        <v>188</v>
      </c>
      <c r="P44" s="5"/>
      <c r="R44" s="5">
        <f>D16</f>
        <v>0</v>
      </c>
      <c r="S44" s="5">
        <f>D13+D14+D15</f>
        <v>0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64" ht="15" x14ac:dyDescent="0.25">
      <c r="A45" s="3"/>
      <c r="B45" s="3"/>
      <c r="C45" s="3"/>
      <c r="D45" s="3"/>
      <c r="E45" s="3"/>
      <c r="F45" s="3"/>
      <c r="G45" s="202" t="s">
        <v>323</v>
      </c>
      <c r="H45" s="181">
        <v>0</v>
      </c>
      <c r="I45" s="182">
        <v>0</v>
      </c>
      <c r="J45" s="203">
        <v>110000</v>
      </c>
      <c r="K45" s="202">
        <f t="shared" si="2"/>
        <v>0</v>
      </c>
      <c r="L45" s="37"/>
      <c r="M45" s="39"/>
      <c r="N45" s="39"/>
      <c r="O45" s="39"/>
      <c r="P45" s="5"/>
      <c r="W45" s="5"/>
      <c r="X45" s="5"/>
      <c r="Y45" s="5"/>
      <c r="Z45" s="5" t="s">
        <v>430</v>
      </c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64" ht="15" x14ac:dyDescent="0.25">
      <c r="A46" s="3"/>
      <c r="B46" s="3"/>
      <c r="C46" s="3"/>
      <c r="D46" s="3"/>
      <c r="E46" s="3"/>
      <c r="F46" s="3"/>
      <c r="G46" s="202" t="s">
        <v>323</v>
      </c>
      <c r="H46" s="183">
        <v>0</v>
      </c>
      <c r="I46" s="182">
        <v>0</v>
      </c>
      <c r="J46" s="203">
        <v>125000</v>
      </c>
      <c r="K46" s="202">
        <f t="shared" si="2"/>
        <v>0</v>
      </c>
      <c r="L46" s="323" t="str">
        <f t="shared" ref="L46:L50" si="3">C32</f>
        <v>Hotel</v>
      </c>
      <c r="M46" s="324" t="str">
        <f t="shared" ref="M46:M50" si="4">E32</f>
        <v>Precio Platfrm</v>
      </c>
      <c r="N46" s="324"/>
      <c r="O46" s="324"/>
      <c r="P46" s="5"/>
      <c r="Q46" s="89" t="s">
        <v>429</v>
      </c>
      <c r="V46" s="7" t="s">
        <v>426</v>
      </c>
      <c r="W46" s="7" t="s">
        <v>427</v>
      </c>
      <c r="X46" s="7" t="s">
        <v>11</v>
      </c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64" ht="15" x14ac:dyDescent="0.25">
      <c r="A47" s="3"/>
      <c r="B47" s="3"/>
      <c r="C47" s="3"/>
      <c r="D47" s="3"/>
      <c r="E47" s="3"/>
      <c r="F47" s="3"/>
      <c r="G47" s="202" t="s">
        <v>323</v>
      </c>
      <c r="H47" s="183">
        <v>0</v>
      </c>
      <c r="I47" s="182">
        <v>0</v>
      </c>
      <c r="J47" s="203">
        <v>125000</v>
      </c>
      <c r="K47" s="202">
        <f t="shared" si="2"/>
        <v>0</v>
      </c>
      <c r="L47" s="326" t="str">
        <f t="shared" si="3"/>
        <v>Hotel Rodadero Inn By GEH Suites</v>
      </c>
      <c r="M47" s="327">
        <f t="shared" si="4"/>
        <v>50000000</v>
      </c>
      <c r="N47" s="327">
        <f>I67</f>
        <v>60000</v>
      </c>
      <c r="O47" s="328">
        <f>N47+M47</f>
        <v>50060000</v>
      </c>
      <c r="P47" s="329"/>
      <c r="Q47" s="332" t="e">
        <f>O47-(W47*R44)</f>
        <v>#DIV/0!</v>
      </c>
      <c r="R47" s="329"/>
      <c r="S47" s="329"/>
      <c r="T47" s="329"/>
      <c r="U47" s="329"/>
      <c r="V47" s="330" t="e">
        <f>O47/F11</f>
        <v>#DIV/0!</v>
      </c>
      <c r="W47" s="330" t="e">
        <f>V47*0.7</f>
        <v>#DIV/0!</v>
      </c>
      <c r="X47" s="325" t="e">
        <f>Q47/S44</f>
        <v>#DIV/0!</v>
      </c>
      <c r="Y47" s="333" t="e">
        <f>X47/1000</f>
        <v>#DIV/0!</v>
      </c>
      <c r="Z47" s="333" t="e">
        <f>W47/1000</f>
        <v>#DIV/0!</v>
      </c>
      <c r="AA47" s="335" t="e">
        <f>INT(Z47)</f>
        <v>#DIV/0!</v>
      </c>
      <c r="AB47" s="335" t="e">
        <f>INT(Y47)</f>
        <v>#DIV/0!</v>
      </c>
      <c r="AC47" s="5"/>
      <c r="AD47" s="336" t="e">
        <f>AA47*1000</f>
        <v>#DIV/0!</v>
      </c>
      <c r="AE47" s="336" t="e">
        <f>AB47*1000</f>
        <v>#DIV/0!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64" ht="15" x14ac:dyDescent="0.25">
      <c r="A48" s="3"/>
      <c r="B48" s="3"/>
      <c r="C48" s="3"/>
      <c r="D48" s="3"/>
      <c r="E48" s="3"/>
      <c r="F48" s="3"/>
      <c r="G48" s="218" t="s">
        <v>323</v>
      </c>
      <c r="H48" s="181">
        <v>0</v>
      </c>
      <c r="I48" s="182">
        <v>0</v>
      </c>
      <c r="J48" s="203">
        <v>220000</v>
      </c>
      <c r="K48" s="202">
        <f t="shared" si="2"/>
        <v>0</v>
      </c>
      <c r="L48" s="326" t="str">
        <f t="shared" si="3"/>
        <v>Sansiraka Suites by GEH Suites</v>
      </c>
      <c r="M48" s="327">
        <f t="shared" si="4"/>
        <v>60000000</v>
      </c>
      <c r="N48" s="327">
        <f>N47</f>
        <v>60000</v>
      </c>
      <c r="O48" s="328">
        <f>N48+M48</f>
        <v>60060000</v>
      </c>
      <c r="P48" s="329"/>
      <c r="Q48" s="332" t="e">
        <f>O48-(W48*R44)</f>
        <v>#DIV/0!</v>
      </c>
      <c r="R48" s="329"/>
      <c r="S48" s="329"/>
      <c r="T48" s="329"/>
      <c r="U48" s="329"/>
      <c r="V48" s="330" t="e">
        <f>O48/F11</f>
        <v>#DIV/0!</v>
      </c>
      <c r="W48" s="330" t="e">
        <f t="shared" ref="W48:W50" si="5">V48*0.7</f>
        <v>#DIV/0!</v>
      </c>
      <c r="X48" s="325" t="e">
        <f>Q48/S44</f>
        <v>#DIV/0!</v>
      </c>
      <c r="Y48" s="333" t="e">
        <f t="shared" ref="Y48:Y50" si="6">X48/1000</f>
        <v>#DIV/0!</v>
      </c>
      <c r="Z48" s="333" t="e">
        <f t="shared" ref="Z48:Z50" si="7">W48/1000</f>
        <v>#DIV/0!</v>
      </c>
      <c r="AA48" s="335" t="e">
        <f t="shared" ref="AA48:AA50" si="8">INT(Z48)</f>
        <v>#DIV/0!</v>
      </c>
      <c r="AB48" s="335" t="e">
        <f t="shared" ref="AB48:AB50" si="9">INT(Y48)</f>
        <v>#DIV/0!</v>
      </c>
      <c r="AC48" s="5"/>
      <c r="AD48" s="336" t="e">
        <f t="shared" ref="AD48:AD50" si="10">AA48*1000</f>
        <v>#DIV/0!</v>
      </c>
      <c r="AE48" s="336" t="e">
        <f t="shared" ref="AE48:AE50" si="11">AB48*1000</f>
        <v>#DIV/0!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49" spans="1:64" ht="15" x14ac:dyDescent="0.25">
      <c r="A49" s="3"/>
      <c r="B49" s="3"/>
      <c r="C49" s="3"/>
      <c r="D49" s="3"/>
      <c r="E49" s="3"/>
      <c r="F49" s="3"/>
      <c r="G49" s="218" t="s">
        <v>323</v>
      </c>
      <c r="H49" s="181">
        <v>0</v>
      </c>
      <c r="I49" s="182">
        <v>0</v>
      </c>
      <c r="J49" s="203">
        <v>120000</v>
      </c>
      <c r="K49" s="202">
        <f t="shared" si="2"/>
        <v>0</v>
      </c>
      <c r="L49" s="326" t="str">
        <f t="shared" si="3"/>
        <v>Tamacá Beach Resort</v>
      </c>
      <c r="M49" s="327">
        <f t="shared" si="4"/>
        <v>80000000</v>
      </c>
      <c r="N49" s="327">
        <f>N48</f>
        <v>60000</v>
      </c>
      <c r="O49" s="328">
        <f>SUM(M49:N49)</f>
        <v>80060000</v>
      </c>
      <c r="P49" s="329"/>
      <c r="Q49" s="332" t="e">
        <f>O49-(W49*R44)</f>
        <v>#DIV/0!</v>
      </c>
      <c r="S49" s="329"/>
      <c r="T49" s="329"/>
      <c r="U49" s="329"/>
      <c r="V49" s="330" t="e">
        <f>O49/F11</f>
        <v>#DIV/0!</v>
      </c>
      <c r="W49" s="330" t="e">
        <f t="shared" si="5"/>
        <v>#DIV/0!</v>
      </c>
      <c r="X49" s="325" t="e">
        <f>Q49/S44</f>
        <v>#DIV/0!</v>
      </c>
      <c r="Y49" s="333" t="e">
        <f t="shared" si="6"/>
        <v>#DIV/0!</v>
      </c>
      <c r="Z49" s="333" t="e">
        <f t="shared" si="7"/>
        <v>#DIV/0!</v>
      </c>
      <c r="AA49" s="335" t="e">
        <f t="shared" si="8"/>
        <v>#DIV/0!</v>
      </c>
      <c r="AB49" s="335" t="e">
        <f t="shared" si="9"/>
        <v>#DIV/0!</v>
      </c>
      <c r="AC49" s="5"/>
      <c r="AD49" s="336" t="e">
        <f t="shared" si="10"/>
        <v>#DIV/0!</v>
      </c>
      <c r="AE49" s="336" t="e">
        <f t="shared" si="11"/>
        <v>#DIV/0!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64" ht="15" x14ac:dyDescent="0.25">
      <c r="A50" s="3"/>
      <c r="B50" s="3"/>
      <c r="C50" s="3"/>
      <c r="D50" s="3"/>
      <c r="E50" s="3"/>
      <c r="F50" s="3"/>
      <c r="G50" s="202" t="s">
        <v>323</v>
      </c>
      <c r="H50" s="183">
        <v>0</v>
      </c>
      <c r="I50" s="182">
        <v>0</v>
      </c>
      <c r="J50" s="203">
        <v>115000</v>
      </c>
      <c r="K50" s="202">
        <f t="shared" si="2"/>
        <v>0</v>
      </c>
      <c r="L50" s="326" t="str">
        <f t="shared" si="3"/>
        <v>Hotel Porto Horizonte</v>
      </c>
      <c r="M50" s="327">
        <f t="shared" si="4"/>
        <v>90000000</v>
      </c>
      <c r="N50" s="331">
        <f>N49</f>
        <v>60000</v>
      </c>
      <c r="O50" s="332">
        <f>M50+N50</f>
        <v>90060000</v>
      </c>
      <c r="P50" s="329"/>
      <c r="Q50" s="332" t="e">
        <f>O50-(R44*W50)</f>
        <v>#DIV/0!</v>
      </c>
      <c r="R50" s="329"/>
      <c r="S50" s="329"/>
      <c r="T50" s="329"/>
      <c r="U50" s="329"/>
      <c r="V50" s="330" t="e">
        <f>O50/F11</f>
        <v>#DIV/0!</v>
      </c>
      <c r="W50" s="330" t="e">
        <f t="shared" si="5"/>
        <v>#DIV/0!</v>
      </c>
      <c r="X50" s="325" t="e">
        <f>Q50/S44</f>
        <v>#DIV/0!</v>
      </c>
      <c r="Y50" s="333" t="e">
        <f t="shared" si="6"/>
        <v>#DIV/0!</v>
      </c>
      <c r="Z50" s="333" t="e">
        <f t="shared" si="7"/>
        <v>#DIV/0!</v>
      </c>
      <c r="AA50" s="335" t="e">
        <f t="shared" si="8"/>
        <v>#DIV/0!</v>
      </c>
      <c r="AB50" s="335" t="e">
        <f t="shared" si="9"/>
        <v>#DIV/0!</v>
      </c>
      <c r="AC50" s="5"/>
      <c r="AD50" s="336" t="e">
        <f t="shared" si="10"/>
        <v>#DIV/0!</v>
      </c>
      <c r="AE50" s="336" t="e">
        <f t="shared" si="11"/>
        <v>#DIV/0!</v>
      </c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64" ht="15" x14ac:dyDescent="0.25">
      <c r="A51" s="3"/>
      <c r="B51" s="3"/>
      <c r="C51" s="3"/>
      <c r="D51" s="3"/>
      <c r="E51" s="3"/>
      <c r="F51" s="3"/>
      <c r="G51" s="202" t="s">
        <v>323</v>
      </c>
      <c r="H51" s="183">
        <v>0</v>
      </c>
      <c r="I51" s="182">
        <v>0</v>
      </c>
      <c r="J51" s="203">
        <v>170000</v>
      </c>
      <c r="K51" s="202">
        <f t="shared" si="2"/>
        <v>0</v>
      </c>
      <c r="L51" s="14"/>
      <c r="M51" s="5"/>
      <c r="N51" s="5"/>
      <c r="O51" s="5"/>
      <c r="P51" s="5"/>
      <c r="V51" s="5"/>
      <c r="W51" s="5"/>
      <c r="X51" s="5"/>
      <c r="Y51" s="5"/>
      <c r="Z51" s="5"/>
      <c r="AA51" s="334"/>
      <c r="AB51" s="334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64" ht="15" x14ac:dyDescent="0.25">
      <c r="A52" s="3"/>
      <c r="B52" s="3"/>
      <c r="C52" s="3"/>
      <c r="D52" s="3"/>
      <c r="E52" s="3"/>
      <c r="F52" s="3"/>
      <c r="G52" s="202" t="s">
        <v>323</v>
      </c>
      <c r="H52" s="181">
        <v>0</v>
      </c>
      <c r="I52" s="182">
        <v>0</v>
      </c>
      <c r="J52" s="203">
        <v>330000</v>
      </c>
      <c r="K52" s="202">
        <f t="shared" si="2"/>
        <v>0</v>
      </c>
      <c r="L52" s="6"/>
      <c r="M52" s="5"/>
      <c r="N52" s="5"/>
      <c r="O52" s="5"/>
      <c r="P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64" ht="15" x14ac:dyDescent="0.25">
      <c r="A53" s="3"/>
      <c r="B53" s="3"/>
      <c r="C53" s="3"/>
      <c r="D53" s="3"/>
      <c r="E53" s="3"/>
      <c r="F53" s="3"/>
      <c r="G53" s="202" t="s">
        <v>323</v>
      </c>
      <c r="H53" s="181">
        <v>0</v>
      </c>
      <c r="I53" s="182">
        <v>0</v>
      </c>
      <c r="J53" s="203">
        <v>1000000</v>
      </c>
      <c r="K53" s="202">
        <f t="shared" si="2"/>
        <v>0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64" ht="15" x14ac:dyDescent="0.25">
      <c r="A54" s="3"/>
      <c r="B54" s="3"/>
      <c r="C54" s="3"/>
      <c r="D54" s="3"/>
      <c r="E54" s="3"/>
      <c r="F54" s="3"/>
      <c r="G54" s="202" t="s">
        <v>323</v>
      </c>
      <c r="H54" s="183">
        <v>0</v>
      </c>
      <c r="I54" s="182">
        <v>0</v>
      </c>
      <c r="J54" s="203">
        <v>2300000</v>
      </c>
      <c r="K54" s="202">
        <f t="shared" si="2"/>
        <v>0</v>
      </c>
      <c r="L54" s="6"/>
      <c r="M54" s="5"/>
      <c r="N54" s="5"/>
      <c r="O54" s="5"/>
      <c r="P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64" ht="15" x14ac:dyDescent="0.25">
      <c r="A55" s="3"/>
      <c r="B55" s="3"/>
      <c r="C55" s="3"/>
      <c r="D55" s="3"/>
      <c r="E55" s="3"/>
      <c r="F55" s="3"/>
      <c r="G55" s="202" t="s">
        <v>323</v>
      </c>
      <c r="H55" s="183">
        <v>0</v>
      </c>
      <c r="I55" s="182">
        <v>0</v>
      </c>
      <c r="J55" s="203">
        <v>2400000</v>
      </c>
      <c r="K55" s="202">
        <f t="shared" si="2"/>
        <v>0</v>
      </c>
      <c r="L55" s="6"/>
      <c r="M55" s="5"/>
      <c r="N55" s="5"/>
      <c r="O55" s="5"/>
      <c r="P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64" ht="15" x14ac:dyDescent="0.25">
      <c r="A56" s="3"/>
      <c r="B56" s="3"/>
      <c r="C56" s="3"/>
      <c r="D56" s="3"/>
      <c r="E56" s="3"/>
      <c r="F56" s="3"/>
      <c r="G56" s="184"/>
      <c r="H56" s="184"/>
      <c r="I56" s="184"/>
      <c r="J56" s="185"/>
      <c r="K56" s="184"/>
      <c r="L56" s="6"/>
      <c r="M56" s="5"/>
      <c r="N56" s="5"/>
      <c r="O56" s="5"/>
      <c r="P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64" ht="15" x14ac:dyDescent="0.25">
      <c r="A57" s="3"/>
      <c r="B57" s="3"/>
      <c r="C57" s="3"/>
      <c r="D57" s="3"/>
      <c r="E57" s="3"/>
      <c r="F57" s="3"/>
      <c r="G57" s="184"/>
      <c r="H57" s="184"/>
      <c r="I57" s="184"/>
      <c r="J57" s="185"/>
      <c r="K57" s="184"/>
      <c r="L57" s="6"/>
      <c r="M57" s="5"/>
      <c r="N57" s="5"/>
      <c r="O57" s="5"/>
      <c r="P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64" ht="15" x14ac:dyDescent="0.25">
      <c r="A58" s="3"/>
      <c r="B58" s="3"/>
      <c r="C58" s="3"/>
      <c r="D58" s="3"/>
      <c r="E58" s="3"/>
      <c r="F58" s="3"/>
      <c r="G58" s="184"/>
      <c r="H58" s="184"/>
      <c r="I58" s="184"/>
      <c r="J58" s="185"/>
      <c r="K58" s="184"/>
      <c r="L58" s="6"/>
      <c r="M58" s="5"/>
      <c r="N58" s="5"/>
      <c r="O58" s="5"/>
      <c r="P58" s="5"/>
    </row>
    <row r="59" spans="1:64" ht="15" x14ac:dyDescent="0.25">
      <c r="A59" s="3"/>
      <c r="B59" s="3"/>
      <c r="C59" s="3"/>
      <c r="D59" s="3"/>
      <c r="E59" s="3"/>
      <c r="F59" s="3"/>
      <c r="G59" s="184"/>
      <c r="H59" s="184"/>
      <c r="I59" s="184"/>
      <c r="J59" s="185"/>
      <c r="K59" s="184"/>
      <c r="L59" s="6"/>
      <c r="M59" s="5"/>
      <c r="N59" s="5"/>
      <c r="O59" s="5"/>
      <c r="P59" s="5"/>
    </row>
    <row r="60" spans="1:64" ht="15" x14ac:dyDescent="0.25">
      <c r="A60" s="3"/>
      <c r="B60" s="3"/>
      <c r="C60" s="3"/>
      <c r="D60" s="3"/>
      <c r="E60" s="3"/>
      <c r="F60" s="3"/>
      <c r="G60" s="184"/>
      <c r="H60" s="184"/>
      <c r="I60" s="184"/>
      <c r="J60" s="185"/>
      <c r="K60" s="184"/>
      <c r="L60" s="6"/>
      <c r="M60" s="5"/>
      <c r="N60" s="5"/>
      <c r="O60" s="5"/>
      <c r="P60" s="5"/>
    </row>
    <row r="61" spans="1:64" ht="15" x14ac:dyDescent="0.25">
      <c r="A61" s="3"/>
      <c r="B61" s="3"/>
      <c r="C61" s="3"/>
      <c r="D61" s="3"/>
      <c r="E61" s="3"/>
      <c r="F61" s="3"/>
      <c r="G61" s="184"/>
      <c r="H61" s="184"/>
      <c r="I61" s="184"/>
      <c r="J61" s="185"/>
      <c r="K61" s="184"/>
      <c r="L61" s="6"/>
      <c r="M61" s="5"/>
      <c r="N61" s="5"/>
      <c r="O61" s="5"/>
      <c r="P61" s="5"/>
    </row>
    <row r="62" spans="1:64" ht="15" x14ac:dyDescent="0.25">
      <c r="A62" s="3"/>
      <c r="B62" s="3"/>
      <c r="C62" s="3"/>
      <c r="D62" s="3"/>
      <c r="E62" s="3"/>
      <c r="F62" s="3"/>
      <c r="G62" s="352" t="s">
        <v>21</v>
      </c>
      <c r="H62" s="352"/>
      <c r="I62" s="352"/>
      <c r="J62" s="186" t="s">
        <v>24</v>
      </c>
      <c r="K62" s="187">
        <f>SUM(K14:K55)</f>
        <v>60000</v>
      </c>
      <c r="L62" s="6"/>
      <c r="M62" s="5"/>
      <c r="N62" s="5"/>
      <c r="O62" s="5"/>
      <c r="P62" s="5"/>
    </row>
    <row r="63" spans="1:64" ht="15" x14ac:dyDescent="0.25">
      <c r="A63" s="3"/>
      <c r="B63" s="3"/>
      <c r="C63" s="3"/>
      <c r="D63" s="3"/>
      <c r="E63" s="3"/>
      <c r="F63" s="3"/>
      <c r="G63" s="351" t="s">
        <v>16</v>
      </c>
      <c r="H63" s="351"/>
      <c r="I63" s="188">
        <f>E21*1.01</f>
        <v>0</v>
      </c>
      <c r="J63" s="189"/>
      <c r="K63" s="119"/>
      <c r="L63" s="6"/>
      <c r="M63" s="5"/>
      <c r="N63" s="5"/>
      <c r="O63" s="5"/>
      <c r="P63" s="5"/>
    </row>
    <row r="64" spans="1:64" ht="15" x14ac:dyDescent="0.25">
      <c r="A64" s="3"/>
      <c r="B64" s="3"/>
      <c r="C64" s="3"/>
      <c r="D64" s="3"/>
      <c r="E64" s="3"/>
      <c r="F64" s="3"/>
      <c r="G64" s="351" t="s">
        <v>17</v>
      </c>
      <c r="H64" s="351"/>
      <c r="I64" s="188">
        <f>F23</f>
        <v>0</v>
      </c>
      <c r="J64" s="189"/>
      <c r="K64" s="119"/>
      <c r="L64" s="6"/>
      <c r="M64" s="5"/>
      <c r="N64" s="5"/>
      <c r="O64" s="5"/>
      <c r="P64" s="5"/>
    </row>
    <row r="65" spans="1:16" ht="15" x14ac:dyDescent="0.25">
      <c r="A65" s="3"/>
      <c r="B65" s="3"/>
      <c r="C65" s="3"/>
      <c r="D65" s="3"/>
      <c r="E65" s="3"/>
      <c r="F65" s="3"/>
      <c r="G65" s="351" t="s">
        <v>18</v>
      </c>
      <c r="H65" s="351"/>
      <c r="I65" s="188">
        <f>(H13+1)*F11*2000</f>
        <v>0</v>
      </c>
      <c r="J65" s="189"/>
      <c r="K65" s="119"/>
      <c r="L65" s="6"/>
      <c r="M65" s="5"/>
      <c r="N65" s="5"/>
      <c r="O65" s="5"/>
      <c r="P65" s="5"/>
    </row>
    <row r="66" spans="1:16" ht="15" x14ac:dyDescent="0.25">
      <c r="A66" s="3"/>
      <c r="B66" s="3"/>
      <c r="C66" s="3"/>
      <c r="D66" s="3"/>
      <c r="E66" s="3"/>
      <c r="F66" s="3"/>
      <c r="G66" s="351" t="s">
        <v>23</v>
      </c>
      <c r="H66" s="351"/>
      <c r="I66" s="188">
        <f>K62</f>
        <v>60000</v>
      </c>
      <c r="J66" s="189"/>
      <c r="K66" s="119"/>
      <c r="L66" s="6"/>
      <c r="M66" s="5"/>
      <c r="N66" s="5"/>
      <c r="O66" s="5"/>
      <c r="P66" s="5"/>
    </row>
    <row r="67" spans="1:16" ht="15" x14ac:dyDescent="0.25">
      <c r="A67" s="3"/>
      <c r="B67" s="3"/>
      <c r="C67" s="3"/>
      <c r="D67" s="3"/>
      <c r="E67" s="3"/>
      <c r="F67" s="3"/>
      <c r="G67" s="190"/>
      <c r="H67" s="164"/>
      <c r="I67" s="196">
        <f>SUM(I63:I66)</f>
        <v>60000</v>
      </c>
      <c r="J67" s="189"/>
      <c r="K67" s="119"/>
      <c r="L67" s="6"/>
      <c r="M67" s="5"/>
      <c r="N67" s="5"/>
      <c r="O67" s="5"/>
      <c r="P67" s="5"/>
    </row>
    <row r="68" spans="1:16" ht="15" x14ac:dyDescent="0.25">
      <c r="A68" s="3"/>
      <c r="B68" s="3"/>
      <c r="C68" s="3"/>
      <c r="D68" s="3"/>
      <c r="E68" s="3"/>
      <c r="F68" s="3"/>
      <c r="G68" s="184"/>
      <c r="H68" s="184"/>
      <c r="I68" s="184"/>
      <c r="J68" s="185"/>
      <c r="K68" s="184"/>
      <c r="L68" s="6"/>
      <c r="M68" s="5"/>
      <c r="N68" s="5"/>
      <c r="O68" s="5"/>
      <c r="P68" s="5"/>
    </row>
    <row r="69" spans="1:16" ht="15" x14ac:dyDescent="0.25">
      <c r="A69" s="3"/>
      <c r="B69" s="3"/>
      <c r="C69" s="3"/>
      <c r="D69" s="3"/>
      <c r="E69" s="3"/>
      <c r="F69" s="3"/>
      <c r="G69" s="191" t="s">
        <v>294</v>
      </c>
      <c r="H69" s="192">
        <f>I63*1.05</f>
        <v>0</v>
      </c>
      <c r="I69" s="191"/>
      <c r="J69" s="184"/>
      <c r="K69" s="184"/>
      <c r="L69" s="86"/>
      <c r="M69" s="5"/>
      <c r="N69" s="5"/>
      <c r="O69" s="5"/>
      <c r="P69" s="5"/>
    </row>
    <row r="70" spans="1:16" ht="15" x14ac:dyDescent="0.25">
      <c r="A70" s="3"/>
      <c r="B70" s="3"/>
      <c r="C70" s="3"/>
      <c r="D70" s="3"/>
      <c r="E70" s="3"/>
      <c r="F70" s="3"/>
      <c r="G70" s="191"/>
      <c r="H70" s="160">
        <f>H69/100000</f>
        <v>0</v>
      </c>
      <c r="I70" s="191"/>
      <c r="J70" s="184"/>
      <c r="K70" s="184"/>
      <c r="L70" s="86"/>
      <c r="M70" s="5"/>
      <c r="N70" s="5"/>
      <c r="O70" s="5"/>
      <c r="P70" s="5"/>
    </row>
    <row r="71" spans="1:16" ht="15" x14ac:dyDescent="0.25">
      <c r="A71" s="3"/>
      <c r="B71" s="3"/>
      <c r="C71" s="3"/>
      <c r="D71" s="3"/>
      <c r="E71" s="3"/>
      <c r="F71" s="3"/>
      <c r="G71" s="191"/>
      <c r="H71" s="193">
        <f>ROUND(H70,0)</f>
        <v>0</v>
      </c>
      <c r="I71" s="191"/>
      <c r="J71" s="184"/>
      <c r="K71" s="184"/>
      <c r="L71" s="86"/>
      <c r="M71" s="5"/>
      <c r="N71" s="5"/>
      <c r="O71" s="5"/>
      <c r="P71" s="5"/>
    </row>
    <row r="72" spans="1:16" ht="15" x14ac:dyDescent="0.25">
      <c r="A72" s="3"/>
      <c r="B72" s="3"/>
      <c r="C72" s="3"/>
      <c r="D72" s="3"/>
      <c r="E72" s="3"/>
      <c r="F72" s="3"/>
      <c r="G72" s="191"/>
      <c r="H72" s="193">
        <f>H71*100000</f>
        <v>0</v>
      </c>
      <c r="I72" s="191"/>
      <c r="J72" s="184"/>
      <c r="K72" s="184"/>
      <c r="L72" s="86"/>
      <c r="M72" s="5"/>
      <c r="N72" s="5"/>
      <c r="O72" s="5"/>
      <c r="P72" s="5"/>
    </row>
    <row r="73" spans="1:16" ht="15" x14ac:dyDescent="0.25">
      <c r="A73" s="3"/>
      <c r="B73" s="3"/>
      <c r="C73" s="3"/>
      <c r="D73" s="3"/>
      <c r="E73" s="3"/>
      <c r="F73" s="3"/>
      <c r="G73" s="191"/>
      <c r="H73" s="191"/>
      <c r="I73" s="191"/>
      <c r="J73" s="184"/>
      <c r="K73" s="184"/>
      <c r="L73" s="86"/>
      <c r="M73" s="5"/>
      <c r="N73" s="5"/>
      <c r="O73" s="5"/>
      <c r="P73" s="5"/>
    </row>
    <row r="74" spans="1:16" ht="15" x14ac:dyDescent="0.25">
      <c r="A74" s="3"/>
      <c r="B74" s="3"/>
      <c r="C74" s="3"/>
      <c r="D74" s="3"/>
      <c r="E74" s="3"/>
      <c r="F74" s="3"/>
      <c r="G74" s="184"/>
      <c r="H74" s="184"/>
      <c r="I74" s="184"/>
      <c r="J74" s="184"/>
      <c r="K74" s="184"/>
      <c r="L74" s="86"/>
      <c r="M74" s="5"/>
      <c r="N74" s="5"/>
      <c r="O74" s="5"/>
      <c r="P74" s="5"/>
    </row>
    <row r="75" spans="1:16" ht="15" x14ac:dyDescent="0.25">
      <c r="A75" s="3"/>
      <c r="B75" s="3"/>
      <c r="C75" s="3"/>
      <c r="D75" s="3"/>
      <c r="E75" s="3"/>
      <c r="F75" s="3"/>
      <c r="G75" s="184"/>
      <c r="H75" s="184"/>
      <c r="I75" s="184"/>
      <c r="J75" s="184"/>
      <c r="K75" s="184"/>
      <c r="L75" s="86"/>
      <c r="M75" s="5"/>
      <c r="N75" s="5"/>
      <c r="O75" s="5"/>
      <c r="P75" s="5"/>
    </row>
    <row r="76" spans="1:16" ht="15" x14ac:dyDescent="0.25">
      <c r="A76" s="3"/>
      <c r="B76" s="3"/>
      <c r="C76" s="3"/>
      <c r="D76" s="3"/>
      <c r="E76" s="3"/>
      <c r="F76" s="3"/>
      <c r="G76" s="184"/>
      <c r="H76" s="184"/>
      <c r="I76" s="184"/>
      <c r="J76" s="184"/>
      <c r="K76" s="184"/>
      <c r="L76" s="86"/>
      <c r="M76" s="5"/>
      <c r="N76" s="5"/>
      <c r="O76" s="5"/>
      <c r="P76" s="5"/>
    </row>
    <row r="77" spans="1:16" ht="15" x14ac:dyDescent="0.25">
      <c r="A77" s="3"/>
      <c r="B77" s="3"/>
      <c r="C77" s="3"/>
      <c r="D77" s="3"/>
      <c r="E77" s="3"/>
      <c r="F77" s="3"/>
      <c r="G77" s="184"/>
      <c r="H77" s="184"/>
      <c r="I77" s="184"/>
      <c r="J77" s="184"/>
      <c r="K77" s="184"/>
      <c r="L77" s="86"/>
      <c r="M77" s="5"/>
      <c r="N77" s="5"/>
      <c r="O77" s="5"/>
      <c r="P77" s="5"/>
    </row>
    <row r="78" spans="1:16" ht="15" x14ac:dyDescent="0.25">
      <c r="A78" s="3"/>
      <c r="B78" s="3"/>
      <c r="C78" s="3"/>
      <c r="D78" s="3"/>
      <c r="E78" s="3"/>
      <c r="F78" s="3"/>
      <c r="G78" s="184"/>
      <c r="H78" s="184"/>
      <c r="I78" s="184"/>
      <c r="J78" s="184"/>
      <c r="K78" s="184"/>
      <c r="L78" s="86"/>
      <c r="M78" s="5"/>
      <c r="N78" s="5"/>
      <c r="O78" s="5"/>
      <c r="P78" s="5"/>
    </row>
    <row r="79" spans="1:16" ht="15" x14ac:dyDescent="0.25">
      <c r="A79" s="3"/>
      <c r="B79" s="3"/>
      <c r="C79" s="3"/>
      <c r="D79" s="3"/>
      <c r="E79" s="3"/>
      <c r="F79" s="3"/>
      <c r="G79" s="190"/>
      <c r="H79" s="190"/>
      <c r="I79" s="164"/>
      <c r="J79" s="165"/>
      <c r="K79" s="164"/>
      <c r="L79" s="6"/>
      <c r="M79" s="5"/>
      <c r="N79" s="5"/>
      <c r="O79" s="5"/>
      <c r="P79" s="5"/>
    </row>
    <row r="80" spans="1:16" ht="15" x14ac:dyDescent="0.25">
      <c r="A80" s="3"/>
      <c r="B80" s="3"/>
      <c r="C80" s="3"/>
      <c r="D80" s="3"/>
      <c r="E80" s="3"/>
      <c r="F80" s="3"/>
      <c r="G80" s="190"/>
      <c r="H80" s="190"/>
      <c r="I80" s="164"/>
      <c r="J80" s="165"/>
      <c r="K80" s="164"/>
      <c r="L80" s="6"/>
      <c r="M80" s="5"/>
      <c r="N80" s="5"/>
      <c r="O80" s="5"/>
      <c r="P80" s="5"/>
    </row>
    <row r="81" spans="1:16" ht="15" x14ac:dyDescent="0.25">
      <c r="A81" s="3"/>
      <c r="B81" s="3"/>
      <c r="C81" s="3"/>
      <c r="D81" s="3"/>
      <c r="E81" s="3"/>
      <c r="F81" s="3"/>
      <c r="G81" s="190"/>
      <c r="H81" s="190"/>
      <c r="I81" s="164"/>
      <c r="J81" s="165"/>
      <c r="K81" s="164"/>
      <c r="L81" s="6"/>
      <c r="M81" s="5"/>
      <c r="N81" s="5"/>
      <c r="O81" s="5"/>
      <c r="P81" s="5"/>
    </row>
    <row r="82" spans="1:16" ht="15" x14ac:dyDescent="0.25">
      <c r="A82" s="3"/>
      <c r="B82" s="3"/>
      <c r="C82" s="3"/>
      <c r="D82" s="3"/>
      <c r="E82" s="3"/>
      <c r="F82" s="3"/>
      <c r="G82" s="190"/>
      <c r="H82" s="190"/>
      <c r="I82" s="164"/>
      <c r="J82" s="165"/>
      <c r="K82" s="164"/>
      <c r="L82" s="6"/>
      <c r="M82" s="5"/>
      <c r="N82" s="5"/>
      <c r="O82" s="5"/>
      <c r="P82" s="5"/>
    </row>
    <row r="83" spans="1:16" ht="15" x14ac:dyDescent="0.25">
      <c r="A83" s="3"/>
      <c r="B83" s="3"/>
      <c r="C83" s="3"/>
      <c r="D83" s="3"/>
      <c r="E83" s="3"/>
      <c r="F83" s="3"/>
      <c r="G83" s="190"/>
      <c r="H83" s="190"/>
      <c r="I83" s="164"/>
      <c r="J83" s="165"/>
      <c r="K83" s="164"/>
      <c r="L83" s="6"/>
      <c r="M83" s="5"/>
      <c r="N83" s="5"/>
      <c r="O83" s="5"/>
      <c r="P83" s="5"/>
    </row>
    <row r="84" spans="1:16" ht="15" x14ac:dyDescent="0.25">
      <c r="A84" s="3"/>
      <c r="B84" s="3"/>
      <c r="C84" s="3"/>
      <c r="D84" s="3"/>
      <c r="E84" s="3"/>
      <c r="F84" s="3"/>
      <c r="G84" s="190"/>
      <c r="H84" s="190"/>
      <c r="I84" s="164"/>
      <c r="J84" s="165"/>
      <c r="K84" s="164"/>
      <c r="L84" s="6"/>
      <c r="M84" s="5"/>
      <c r="N84" s="5"/>
      <c r="O84" s="5"/>
      <c r="P84" s="5"/>
    </row>
    <row r="85" spans="1:16" ht="15" x14ac:dyDescent="0.25">
      <c r="A85" s="3"/>
      <c r="B85" s="3"/>
      <c r="C85" s="3"/>
      <c r="D85" s="3"/>
      <c r="E85" s="3"/>
      <c r="F85" s="3"/>
      <c r="G85" s="190"/>
      <c r="H85" s="190"/>
      <c r="I85" s="164"/>
      <c r="J85" s="165"/>
      <c r="K85" s="164"/>
      <c r="L85" s="6"/>
      <c r="M85" s="5"/>
      <c r="N85" s="5"/>
      <c r="O85" s="5"/>
      <c r="P85" s="5"/>
    </row>
    <row r="86" spans="1:16" ht="15" x14ac:dyDescent="0.25">
      <c r="A86" s="3"/>
      <c r="B86" s="3"/>
      <c r="C86" s="3"/>
      <c r="D86" s="3"/>
      <c r="E86" s="3"/>
      <c r="F86" s="3"/>
      <c r="G86" s="190"/>
      <c r="H86" s="190"/>
      <c r="I86" s="164"/>
      <c r="J86" s="165"/>
      <c r="K86" s="164"/>
      <c r="L86" s="6"/>
      <c r="M86" s="5"/>
      <c r="N86" s="5"/>
      <c r="O86" s="5"/>
      <c r="P86" s="5"/>
    </row>
    <row r="87" spans="1:16" ht="15" x14ac:dyDescent="0.25">
      <c r="A87" s="3"/>
      <c r="B87" s="3"/>
      <c r="C87" s="3"/>
      <c r="D87" s="3"/>
      <c r="E87" s="3"/>
      <c r="F87" s="3"/>
      <c r="G87" s="190"/>
      <c r="H87" s="190"/>
      <c r="I87" s="164"/>
      <c r="J87" s="165"/>
      <c r="K87" s="164"/>
      <c r="L87" s="6"/>
      <c r="M87" s="5"/>
      <c r="N87" s="5"/>
      <c r="O87" s="5"/>
      <c r="P87" s="5"/>
    </row>
    <row r="88" spans="1:16" ht="15" x14ac:dyDescent="0.25">
      <c r="A88" s="3"/>
      <c r="B88" s="3"/>
      <c r="C88" s="3"/>
      <c r="D88" s="3"/>
      <c r="E88" s="3"/>
      <c r="F88" s="3"/>
      <c r="G88" s="190"/>
      <c r="H88" s="190"/>
      <c r="I88" s="164"/>
      <c r="J88" s="165"/>
      <c r="K88" s="164"/>
      <c r="L88" s="6"/>
      <c r="M88" s="5"/>
      <c r="N88" s="5"/>
      <c r="O88" s="5"/>
      <c r="P88" s="5"/>
    </row>
    <row r="89" spans="1:16" ht="15" x14ac:dyDescent="0.25">
      <c r="A89" s="3"/>
      <c r="B89" s="3"/>
      <c r="C89" s="3"/>
      <c r="D89" s="3"/>
      <c r="E89" s="3"/>
      <c r="F89" s="3"/>
      <c r="G89" s="190"/>
      <c r="H89" s="190"/>
      <c r="I89" s="164"/>
      <c r="J89" s="165"/>
      <c r="K89" s="164"/>
      <c r="L89" s="6"/>
      <c r="M89" s="5"/>
      <c r="N89" s="5"/>
      <c r="O89" s="5"/>
      <c r="P89" s="5"/>
    </row>
    <row r="90" spans="1:16" ht="15" x14ac:dyDescent="0.25">
      <c r="A90" s="307"/>
      <c r="B90" s="307"/>
      <c r="C90" s="87"/>
      <c r="D90" s="87"/>
      <c r="E90" s="87"/>
      <c r="F90" s="87"/>
      <c r="G90" s="190"/>
      <c r="H90" s="190"/>
      <c r="I90" s="164"/>
      <c r="J90" s="165"/>
      <c r="K90" s="164"/>
      <c r="L90" s="6"/>
      <c r="M90" s="5"/>
      <c r="N90" s="5"/>
      <c r="O90" s="5"/>
      <c r="P90" s="5"/>
    </row>
    <row r="91" spans="1:16" ht="15" x14ac:dyDescent="0.25">
      <c r="A91" s="307"/>
      <c r="B91" s="307"/>
      <c r="C91" s="87"/>
      <c r="D91" s="87"/>
      <c r="E91" s="87"/>
      <c r="F91" s="87"/>
      <c r="G91" s="190"/>
      <c r="H91" s="190"/>
      <c r="I91" s="164"/>
      <c r="J91" s="165"/>
      <c r="K91" s="164"/>
      <c r="L91" s="6"/>
      <c r="M91" s="5"/>
      <c r="N91" s="5"/>
      <c r="O91" s="5"/>
      <c r="P91" s="5"/>
    </row>
    <row r="92" spans="1:16" ht="15" x14ac:dyDescent="0.25">
      <c r="A92" s="307"/>
      <c r="B92" s="307"/>
      <c r="C92" s="87"/>
      <c r="D92" s="87"/>
      <c r="E92" s="87"/>
      <c r="F92" s="87"/>
      <c r="G92" s="190"/>
      <c r="H92" s="190"/>
      <c r="I92" s="164"/>
      <c r="J92" s="165"/>
      <c r="K92" s="164"/>
      <c r="L92" s="6"/>
      <c r="M92" s="5"/>
      <c r="N92" s="5"/>
      <c r="O92" s="5"/>
      <c r="P92" s="5"/>
    </row>
    <row r="93" spans="1:16" ht="15" x14ac:dyDescent="0.25">
      <c r="A93" s="307"/>
      <c r="B93" s="307"/>
      <c r="C93" s="87"/>
      <c r="D93" s="87"/>
      <c r="E93" s="87"/>
      <c r="F93" s="87"/>
      <c r="G93" s="190"/>
      <c r="H93" s="190"/>
      <c r="I93" s="164"/>
      <c r="J93" s="165"/>
      <c r="K93" s="164"/>
      <c r="L93" s="6"/>
      <c r="M93" s="5"/>
      <c r="N93" s="5"/>
      <c r="O93" s="5"/>
      <c r="P93" s="5"/>
    </row>
    <row r="94" spans="1:16" ht="15" x14ac:dyDescent="0.25">
      <c r="A94" s="307"/>
      <c r="B94" s="307"/>
      <c r="C94" s="87"/>
      <c r="D94" s="87"/>
      <c r="E94" s="87"/>
      <c r="F94" s="87"/>
      <c r="G94" s="190"/>
      <c r="H94" s="190"/>
      <c r="I94" s="164"/>
      <c r="J94" s="165"/>
      <c r="K94" s="164"/>
      <c r="L94" s="6"/>
      <c r="M94" s="5"/>
      <c r="N94" s="5"/>
      <c r="O94" s="5"/>
      <c r="P94" s="5"/>
    </row>
    <row r="95" spans="1:16" ht="15" x14ac:dyDescent="0.25">
      <c r="A95" s="307"/>
      <c r="B95" s="307"/>
      <c r="C95" s="87"/>
      <c r="D95" s="87"/>
      <c r="E95" s="87"/>
      <c r="F95" s="87"/>
      <c r="G95" s="190"/>
      <c r="H95" s="190"/>
      <c r="I95" s="164"/>
      <c r="J95" s="165"/>
      <c r="K95" s="164"/>
      <c r="L95" s="6"/>
      <c r="M95" s="5"/>
      <c r="N95" s="5"/>
      <c r="O95" s="5"/>
      <c r="P95" s="5"/>
    </row>
    <row r="96" spans="1:16" ht="15" x14ac:dyDescent="0.25">
      <c r="A96" s="307"/>
      <c r="B96" s="307"/>
      <c r="C96" s="87"/>
      <c r="D96" s="87"/>
      <c r="E96" s="87"/>
      <c r="F96" s="87"/>
      <c r="G96" s="190"/>
      <c r="H96" s="190"/>
      <c r="I96" s="164"/>
      <c r="J96" s="165"/>
      <c r="K96" s="164"/>
      <c r="L96" s="6"/>
      <c r="M96" s="5"/>
      <c r="N96" s="5"/>
      <c r="O96" s="5"/>
      <c r="P96" s="5"/>
    </row>
    <row r="97" spans="1:16" ht="15" x14ac:dyDescent="0.25">
      <c r="A97" s="307"/>
      <c r="B97" s="307"/>
      <c r="C97" s="87"/>
      <c r="D97" s="87"/>
      <c r="E97" s="87"/>
      <c r="F97" s="87"/>
      <c r="G97" s="190"/>
      <c r="H97" s="190"/>
      <c r="I97" s="164"/>
      <c r="J97" s="165"/>
      <c r="K97" s="164"/>
      <c r="L97" s="6"/>
      <c r="M97" s="5"/>
      <c r="N97" s="5"/>
      <c r="O97" s="5"/>
      <c r="P97" s="5"/>
    </row>
    <row r="98" spans="1:16" ht="15" x14ac:dyDescent="0.25">
      <c r="A98" s="307"/>
      <c r="B98" s="307"/>
      <c r="C98" s="87"/>
      <c r="D98" s="87"/>
      <c r="E98" s="87"/>
      <c r="F98" s="87"/>
      <c r="G98" s="190"/>
      <c r="H98" s="190"/>
      <c r="I98" s="164"/>
      <c r="J98" s="165"/>
      <c r="K98" s="164"/>
      <c r="L98" s="6"/>
      <c r="M98" s="5"/>
      <c r="N98" s="5"/>
      <c r="O98" s="5"/>
      <c r="P98" s="5"/>
    </row>
    <row r="99" spans="1:16" ht="15" x14ac:dyDescent="0.25">
      <c r="A99" s="307"/>
      <c r="B99" s="307"/>
      <c r="C99" s="87"/>
      <c r="D99" s="87"/>
      <c r="E99" s="87"/>
      <c r="F99" s="87"/>
      <c r="G99" s="190"/>
      <c r="H99" s="190"/>
      <c r="I99" s="164"/>
      <c r="J99" s="165"/>
      <c r="K99" s="164"/>
      <c r="L99" s="6"/>
      <c r="M99" s="5"/>
      <c r="N99" s="5"/>
      <c r="O99" s="5"/>
      <c r="P99" s="5"/>
    </row>
    <row r="100" spans="1:16" ht="15" x14ac:dyDescent="0.25">
      <c r="A100" s="307"/>
      <c r="B100" s="307"/>
      <c r="C100" s="87"/>
      <c r="D100" s="87"/>
      <c r="E100" s="87"/>
      <c r="F100" s="87"/>
      <c r="G100" s="190"/>
      <c r="H100" s="190"/>
      <c r="I100" s="164"/>
      <c r="J100" s="165"/>
      <c r="K100" s="164"/>
      <c r="L100" s="6"/>
      <c r="M100" s="5"/>
      <c r="N100" s="5"/>
      <c r="O100" s="5"/>
      <c r="P100" s="5"/>
    </row>
    <row r="101" spans="1:16" ht="15" x14ac:dyDescent="0.25">
      <c r="A101" s="307"/>
      <c r="B101" s="307"/>
      <c r="C101" s="87"/>
      <c r="D101" s="87"/>
      <c r="E101" s="87"/>
      <c r="F101" s="87"/>
      <c r="G101" s="190"/>
      <c r="H101" s="190"/>
      <c r="I101" s="164"/>
      <c r="J101" s="165"/>
      <c r="K101" s="164"/>
      <c r="L101" s="6"/>
      <c r="M101" s="5"/>
      <c r="N101" s="5"/>
      <c r="O101" s="5"/>
      <c r="P101" s="5"/>
    </row>
    <row r="102" spans="1:16" ht="15" x14ac:dyDescent="0.25">
      <c r="A102" s="307"/>
      <c r="B102" s="307"/>
      <c r="C102" s="87"/>
      <c r="D102" s="87"/>
      <c r="E102" s="87"/>
      <c r="F102" s="87"/>
      <c r="G102" s="190"/>
      <c r="H102" s="190"/>
      <c r="I102" s="164"/>
      <c r="J102" s="165"/>
      <c r="K102" s="164"/>
      <c r="L102" s="6"/>
      <c r="M102" s="5"/>
      <c r="N102" s="5"/>
      <c r="O102" s="5"/>
      <c r="P102" s="5"/>
    </row>
    <row r="103" spans="1:16" ht="15" x14ac:dyDescent="0.25">
      <c r="A103" s="307"/>
      <c r="B103" s="307"/>
      <c r="C103" s="87"/>
      <c r="D103" s="87"/>
      <c r="E103" s="87"/>
      <c r="F103" s="87"/>
      <c r="G103" s="190"/>
      <c r="H103" s="190"/>
      <c r="I103" s="164"/>
      <c r="J103" s="165"/>
      <c r="K103" s="164"/>
      <c r="L103" s="6"/>
      <c r="M103" s="5"/>
      <c r="N103" s="5"/>
      <c r="O103" s="5"/>
      <c r="P103" s="5"/>
    </row>
    <row r="104" spans="1:16" ht="15" x14ac:dyDescent="0.25">
      <c r="A104" s="307"/>
      <c r="B104" s="307"/>
      <c r="C104" s="87"/>
      <c r="D104" s="87"/>
      <c r="E104" s="87"/>
      <c r="F104" s="87"/>
      <c r="G104" s="190"/>
      <c r="H104" s="190"/>
      <c r="I104" s="164"/>
      <c r="J104" s="165"/>
      <c r="K104" s="164"/>
      <c r="L104" s="6"/>
      <c r="M104" s="5"/>
      <c r="N104" s="5"/>
      <c r="O104" s="5"/>
      <c r="P104" s="5"/>
    </row>
    <row r="105" spans="1:16" ht="15" x14ac:dyDescent="0.25">
      <c r="A105" s="307"/>
      <c r="B105" s="307"/>
      <c r="C105" s="87"/>
      <c r="D105" s="87"/>
      <c r="E105" s="87"/>
      <c r="F105" s="87"/>
      <c r="G105" s="190"/>
      <c r="H105" s="190"/>
      <c r="I105" s="164"/>
      <c r="J105" s="165"/>
      <c r="K105" s="164"/>
      <c r="L105" s="6"/>
      <c r="M105" s="5"/>
      <c r="N105" s="5"/>
      <c r="O105" s="5"/>
      <c r="P105" s="5"/>
    </row>
    <row r="106" spans="1:16" x14ac:dyDescent="0.25">
      <c r="A106" s="304"/>
      <c r="C106" s="89"/>
      <c r="D106" s="5"/>
      <c r="E106" s="5"/>
      <c r="F106" s="88"/>
      <c r="G106" s="190"/>
      <c r="H106" s="190"/>
      <c r="I106" s="164"/>
      <c r="J106" s="165"/>
      <c r="K106" s="164"/>
      <c r="L106" s="6"/>
      <c r="M106" s="5"/>
      <c r="N106" s="5"/>
      <c r="O106" s="5"/>
      <c r="P106" s="5"/>
    </row>
    <row r="107" spans="1:16" x14ac:dyDescent="0.25">
      <c r="A107" s="304"/>
      <c r="C107" s="89"/>
      <c r="D107" s="5"/>
      <c r="E107" s="5"/>
      <c r="F107" s="88"/>
      <c r="G107" s="190"/>
      <c r="H107" s="190"/>
      <c r="I107" s="164"/>
      <c r="J107" s="165"/>
      <c r="K107" s="164"/>
      <c r="L107" s="6"/>
      <c r="M107" s="5"/>
      <c r="N107" s="5"/>
      <c r="O107" s="5"/>
      <c r="P107" s="5"/>
    </row>
    <row r="108" spans="1:16" x14ac:dyDescent="0.25">
      <c r="A108" s="304"/>
      <c r="C108" s="89"/>
      <c r="D108" s="5"/>
      <c r="E108" s="5"/>
      <c r="F108" s="88"/>
      <c r="G108" s="190"/>
      <c r="H108" s="190"/>
      <c r="I108" s="164"/>
      <c r="J108" s="165"/>
      <c r="K108" s="164"/>
      <c r="L108" s="6"/>
      <c r="M108" s="5"/>
      <c r="N108" s="5"/>
      <c r="O108" s="5"/>
      <c r="P108" s="5"/>
    </row>
    <row r="109" spans="1:16" x14ac:dyDescent="0.25">
      <c r="A109" s="304"/>
      <c r="C109" s="89"/>
      <c r="D109" s="5"/>
      <c r="E109" s="5"/>
      <c r="F109" s="88"/>
      <c r="G109" s="190"/>
      <c r="H109" s="190"/>
      <c r="I109" s="164"/>
      <c r="J109" s="165"/>
      <c r="K109" s="164"/>
      <c r="L109" s="6"/>
      <c r="M109" s="5"/>
      <c r="N109" s="5"/>
      <c r="O109" s="5"/>
      <c r="P109" s="5"/>
    </row>
    <row r="110" spans="1:16" x14ac:dyDescent="0.25">
      <c r="A110" s="304"/>
      <c r="C110" s="89"/>
      <c r="D110" s="5"/>
      <c r="E110" s="5"/>
      <c r="F110" s="88"/>
      <c r="G110" s="190"/>
      <c r="H110" s="190"/>
      <c r="I110" s="164"/>
      <c r="J110" s="165"/>
      <c r="K110" s="164"/>
      <c r="L110" s="6"/>
      <c r="M110" s="5"/>
      <c r="N110" s="5"/>
      <c r="O110" s="5"/>
      <c r="P110" s="5"/>
    </row>
    <row r="111" spans="1:16" x14ac:dyDescent="0.25">
      <c r="A111" s="304"/>
      <c r="C111" s="89"/>
      <c r="D111" s="5"/>
      <c r="E111" s="5"/>
      <c r="F111" s="88"/>
      <c r="G111" s="190"/>
      <c r="H111" s="190"/>
      <c r="I111" s="164"/>
      <c r="J111" s="165"/>
      <c r="K111" s="164"/>
      <c r="L111" s="6"/>
      <c r="M111" s="5"/>
      <c r="N111" s="5"/>
      <c r="O111" s="5"/>
      <c r="P111" s="5"/>
    </row>
    <row r="112" spans="1:16" x14ac:dyDescent="0.25">
      <c r="A112" s="304"/>
      <c r="C112" s="89"/>
      <c r="D112" s="5"/>
      <c r="E112" s="5"/>
      <c r="F112" s="88"/>
      <c r="G112" s="190"/>
      <c r="H112" s="190"/>
      <c r="I112" s="164"/>
      <c r="J112" s="165"/>
      <c r="K112" s="164"/>
      <c r="L112" s="6"/>
      <c r="M112" s="5"/>
      <c r="N112" s="5"/>
      <c r="O112" s="5"/>
      <c r="P112" s="5"/>
    </row>
    <row r="113" spans="1:16" x14ac:dyDescent="0.25">
      <c r="A113" s="304"/>
      <c r="C113" s="89"/>
      <c r="D113" s="5"/>
      <c r="E113" s="5"/>
      <c r="F113" s="88"/>
      <c r="G113" s="190"/>
      <c r="H113" s="190"/>
      <c r="I113" s="164"/>
      <c r="J113" s="165"/>
      <c r="K113" s="164"/>
      <c r="L113" s="6"/>
      <c r="M113" s="5"/>
      <c r="N113" s="5"/>
      <c r="O113" s="5"/>
      <c r="P113" s="5"/>
    </row>
    <row r="114" spans="1:16" x14ac:dyDescent="0.25">
      <c r="C114" s="89"/>
      <c r="D114" s="5"/>
      <c r="E114" s="5"/>
      <c r="F114" s="88"/>
      <c r="G114" s="190"/>
      <c r="H114" s="190"/>
      <c r="I114" s="164"/>
      <c r="J114" s="165"/>
      <c r="K114" s="164"/>
      <c r="L114" s="6"/>
      <c r="M114" s="5"/>
      <c r="N114" s="5"/>
      <c r="O114" s="5"/>
      <c r="P114" s="5"/>
    </row>
    <row r="115" spans="1:16" x14ac:dyDescent="0.25">
      <c r="C115" s="89"/>
      <c r="D115" s="5"/>
      <c r="E115" s="5"/>
      <c r="F115" s="88"/>
      <c r="G115" s="190"/>
      <c r="H115" s="190"/>
      <c r="I115" s="164"/>
      <c r="J115" s="165"/>
      <c r="K115" s="164"/>
      <c r="L115" s="6"/>
      <c r="M115" s="5"/>
      <c r="N115" s="5"/>
      <c r="O115" s="5"/>
      <c r="P115" s="5"/>
    </row>
    <row r="116" spans="1:16" x14ac:dyDescent="0.25">
      <c r="C116" s="89"/>
      <c r="D116" s="5"/>
      <c r="E116" s="5"/>
      <c r="F116" s="88"/>
      <c r="G116" s="190"/>
      <c r="H116" s="190"/>
      <c r="I116" s="164"/>
      <c r="J116" s="165"/>
      <c r="K116" s="164"/>
      <c r="L116" s="6"/>
      <c r="M116" s="5"/>
      <c r="N116" s="5"/>
      <c r="O116" s="5"/>
      <c r="P116" s="5"/>
    </row>
    <row r="117" spans="1:16" x14ac:dyDescent="0.25">
      <c r="C117" s="89"/>
      <c r="D117" s="5"/>
      <c r="E117" s="5"/>
      <c r="F117" s="88"/>
      <c r="G117" s="190"/>
      <c r="H117" s="190"/>
      <c r="I117" s="164"/>
      <c r="J117" s="165"/>
      <c r="K117" s="164"/>
      <c r="L117" s="6"/>
      <c r="M117" s="5"/>
      <c r="N117" s="5"/>
      <c r="O117" s="5"/>
      <c r="P117" s="5"/>
    </row>
    <row r="118" spans="1:16" x14ac:dyDescent="0.25">
      <c r="C118" s="89"/>
      <c r="D118" s="5"/>
      <c r="E118" s="5"/>
      <c r="F118" s="88"/>
      <c r="G118" s="190"/>
      <c r="H118" s="190"/>
      <c r="I118" s="164"/>
      <c r="J118" s="165"/>
      <c r="K118" s="164"/>
      <c r="L118" s="6"/>
      <c r="M118" s="5"/>
      <c r="N118" s="5"/>
      <c r="O118" s="5"/>
      <c r="P118" s="5"/>
    </row>
    <row r="119" spans="1:16" x14ac:dyDescent="0.25">
      <c r="C119" s="89"/>
      <c r="D119" s="5"/>
      <c r="E119" s="5"/>
      <c r="F119" s="88"/>
      <c r="G119" s="190"/>
      <c r="H119" s="190"/>
      <c r="I119" s="164"/>
      <c r="J119" s="165"/>
      <c r="K119" s="164"/>
      <c r="L119" s="6"/>
      <c r="M119" s="5"/>
      <c r="N119" s="5"/>
      <c r="O119" s="5"/>
      <c r="P119" s="5"/>
    </row>
  </sheetData>
  <mergeCells count="13">
    <mergeCell ref="E12:F12"/>
    <mergeCell ref="E22:E23"/>
    <mergeCell ref="G65:H65"/>
    <mergeCell ref="G63:H63"/>
    <mergeCell ref="G64:H64"/>
    <mergeCell ref="E20:F20"/>
    <mergeCell ref="E21:F21"/>
    <mergeCell ref="E24:F24"/>
    <mergeCell ref="G66:H66"/>
    <mergeCell ref="G62:I62"/>
    <mergeCell ref="M14:N15"/>
    <mergeCell ref="G11:K11"/>
    <mergeCell ref="M13:P13"/>
  </mergeCells>
  <phoneticPr fontId="6" type="noConversion"/>
  <pageMargins left="0.7" right="0.7" top="0.75" bottom="0.75" header="0.3" footer="0.3"/>
  <pageSetup orientation="portrait" r:id="rId1"/>
  <ignoredErrors>
    <ignoredError sqref="J13:K13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D943-BE12-421C-A90F-C0F65634D22D}">
  <dimension ref="A1:T29"/>
  <sheetViews>
    <sheetView zoomScale="145" zoomScaleNormal="145" workbookViewId="0">
      <selection activeCell="I8" sqref="I8"/>
    </sheetView>
  </sheetViews>
  <sheetFormatPr baseColWidth="10" defaultRowHeight="15" x14ac:dyDescent="0.25"/>
  <cols>
    <col min="1" max="1" width="11.42578125" style="47"/>
    <col min="2" max="2" width="13.42578125" style="47" bestFit="1" customWidth="1"/>
    <col min="3" max="3" width="13.42578125" style="47" customWidth="1"/>
    <col min="4" max="4" width="17" style="62" customWidth="1"/>
    <col min="5" max="5" width="15.42578125" style="47" bestFit="1" customWidth="1"/>
    <col min="6" max="6" width="12.140625" style="47" bestFit="1" customWidth="1"/>
    <col min="7" max="7" width="11" style="47" bestFit="1" customWidth="1"/>
    <col min="8" max="8" width="17" style="47" bestFit="1" customWidth="1"/>
    <col min="9" max="9" width="13.140625" style="47" bestFit="1" customWidth="1"/>
    <col min="10" max="10" width="16.140625" style="47" customWidth="1"/>
    <col min="11" max="11" width="14.42578125" style="47" bestFit="1" customWidth="1"/>
    <col min="12" max="12" width="19.7109375" style="47" bestFit="1" customWidth="1"/>
    <col min="13" max="13" width="13.7109375" style="45" bestFit="1" customWidth="1"/>
    <col min="14" max="14" width="14.140625" style="46" bestFit="1" customWidth="1"/>
    <col min="15" max="15" width="15.42578125" style="46" bestFit="1" customWidth="1"/>
    <col min="16" max="16" width="18.85546875" style="47" bestFit="1" customWidth="1"/>
    <col min="17" max="17" width="15.7109375" style="47" bestFit="1" customWidth="1"/>
    <col min="18" max="18" width="10.85546875" style="47" bestFit="1" customWidth="1"/>
    <col min="19" max="19" width="14.28515625" style="47" bestFit="1" customWidth="1"/>
    <col min="20" max="20" width="22.42578125" bestFit="1" customWidth="1"/>
  </cols>
  <sheetData>
    <row r="1" spans="1:20" x14ac:dyDescent="0.25">
      <c r="A1" s="48" t="s">
        <v>219</v>
      </c>
      <c r="B1" s="49" t="s">
        <v>213</v>
      </c>
      <c r="C1" s="49" t="s">
        <v>207</v>
      </c>
      <c r="D1" s="61" t="s">
        <v>87</v>
      </c>
      <c r="E1" s="49" t="s">
        <v>167</v>
      </c>
      <c r="F1" s="49" t="s">
        <v>124</v>
      </c>
      <c r="G1" s="49" t="s">
        <v>125</v>
      </c>
      <c r="H1" s="49" t="s">
        <v>218</v>
      </c>
      <c r="I1" s="49" t="s">
        <v>74</v>
      </c>
      <c r="J1" s="49" t="s">
        <v>214</v>
      </c>
      <c r="K1" s="49" t="s">
        <v>210</v>
      </c>
      <c r="L1" s="49" t="s">
        <v>225</v>
      </c>
      <c r="M1" s="50" t="s">
        <v>215</v>
      </c>
      <c r="N1" s="51" t="s">
        <v>217</v>
      </c>
      <c r="O1" s="51" t="s">
        <v>223</v>
      </c>
      <c r="P1" s="49" t="s">
        <v>216</v>
      </c>
      <c r="Q1" s="49" t="s">
        <v>220</v>
      </c>
      <c r="R1" s="49" t="s">
        <v>212</v>
      </c>
      <c r="S1" s="49" t="s">
        <v>221</v>
      </c>
      <c r="T1" s="49" t="s">
        <v>238</v>
      </c>
    </row>
    <row r="2" spans="1:20" s="68" customFormat="1" ht="14.25" x14ac:dyDescent="0.2">
      <c r="A2" s="66"/>
      <c r="B2" s="69">
        <f>'Drive ventas'!C2</f>
        <v>0</v>
      </c>
      <c r="C2" s="69" t="s">
        <v>319</v>
      </c>
      <c r="D2" s="70">
        <f>ConfirmacionCERT!B55</f>
        <v>0</v>
      </c>
      <c r="E2" s="66" t="str">
        <f>'Drive ventas'!E2</f>
        <v>Juan Grisales</v>
      </c>
      <c r="F2" s="66" t="str">
        <f>ConfirmacionCERT!A89</f>
        <v>x</v>
      </c>
      <c r="G2" s="66" t="str">
        <f>ConfirmacionCERT!C89</f>
        <v>x</v>
      </c>
      <c r="H2" s="69">
        <f>ConfirmacionCERT!G89</f>
        <v>0</v>
      </c>
      <c r="I2" s="66">
        <f>ConfirmacionCERT!E89</f>
        <v>0</v>
      </c>
      <c r="J2" s="66" t="str">
        <f>ConfirmacionCERT!B21</f>
        <v>x</v>
      </c>
      <c r="K2" s="71" t="str">
        <f>Recibos!A15</f>
        <v>0/01/1900</v>
      </c>
      <c r="L2" s="72">
        <f>ConfirmacionCERT!D65</f>
        <v>-30</v>
      </c>
      <c r="M2" s="73">
        <f>Liqu!F27</f>
        <v>0</v>
      </c>
      <c r="N2" s="73">
        <f>Recibos!C15</f>
        <v>0</v>
      </c>
      <c r="O2" s="73">
        <f>M2-N2</f>
        <v>0</v>
      </c>
      <c r="P2" s="66" t="s">
        <v>68</v>
      </c>
      <c r="Q2" s="66" t="s">
        <v>68</v>
      </c>
      <c r="R2" s="66" t="s">
        <v>68</v>
      </c>
      <c r="S2" s="66" t="s">
        <v>68</v>
      </c>
      <c r="T2" s="66" t="s">
        <v>68</v>
      </c>
    </row>
    <row r="3" spans="1:20" s="68" customFormat="1" ht="14.25" x14ac:dyDescent="0.2">
      <c r="A3" s="66"/>
      <c r="B3" s="69">
        <f>B2</f>
        <v>0</v>
      </c>
      <c r="C3" s="69" t="str">
        <f>C2</f>
        <v>santa marta</v>
      </c>
      <c r="D3" s="70">
        <f>D2</f>
        <v>0</v>
      </c>
      <c r="E3" s="66" t="str">
        <f>E2</f>
        <v>Juan Grisales</v>
      </c>
      <c r="F3" s="66" t="str">
        <f>ConfirmacionCERT!A90</f>
        <v>x</v>
      </c>
      <c r="G3" s="66" t="str">
        <f>ConfirmacionCERT!C90</f>
        <v>x</v>
      </c>
      <c r="H3" s="69">
        <f>ConfirmacionCERT!G90</f>
        <v>0</v>
      </c>
      <c r="I3" s="66">
        <f>ConfirmacionCERT!E90</f>
        <v>0</v>
      </c>
      <c r="J3" s="66" t="str">
        <f>J2</f>
        <v>x</v>
      </c>
      <c r="K3" s="71" t="str">
        <f>K2</f>
        <v>0/01/1900</v>
      </c>
      <c r="L3" s="72">
        <f>L2</f>
        <v>-30</v>
      </c>
      <c r="M3" s="73"/>
      <c r="N3" s="73"/>
      <c r="O3" s="73"/>
      <c r="P3" s="66" t="str">
        <f t="shared" ref="P3:T5" si="0">P2</f>
        <v>.</v>
      </c>
      <c r="Q3" s="66" t="str">
        <f t="shared" si="0"/>
        <v>.</v>
      </c>
      <c r="R3" s="66" t="str">
        <f t="shared" si="0"/>
        <v>.</v>
      </c>
      <c r="S3" s="66" t="str">
        <f t="shared" si="0"/>
        <v>.</v>
      </c>
      <c r="T3" s="66" t="str">
        <f t="shared" si="0"/>
        <v>.</v>
      </c>
    </row>
    <row r="4" spans="1:20" s="68" customFormat="1" ht="14.25" x14ac:dyDescent="0.2">
      <c r="A4" s="63"/>
      <c r="B4" s="74">
        <f>B3</f>
        <v>0</v>
      </c>
      <c r="C4" s="74" t="str">
        <f t="shared" ref="C4:E5" si="1">C3</f>
        <v>santa marta</v>
      </c>
      <c r="D4" s="75">
        <f t="shared" si="1"/>
        <v>0</v>
      </c>
      <c r="E4" s="74" t="str">
        <f t="shared" si="1"/>
        <v>Juan Grisales</v>
      </c>
      <c r="F4" s="63" t="str">
        <f>ConfirmacionCERT!A91</f>
        <v>.</v>
      </c>
      <c r="G4" s="63" t="str">
        <f>ConfirmacionCERT!C91</f>
        <v>.</v>
      </c>
      <c r="H4" s="74" t="str">
        <f>ConfirmacionCERT!G91</f>
        <v>.</v>
      </c>
      <c r="I4" s="63" t="str">
        <f>ConfirmacionCERT!E91</f>
        <v>.</v>
      </c>
      <c r="J4" s="66" t="str">
        <f t="shared" ref="J4:J5" si="2">J3</f>
        <v>x</v>
      </c>
      <c r="K4" s="71" t="str">
        <f t="shared" ref="K4:K5" si="3">K3</f>
        <v>0/01/1900</v>
      </c>
      <c r="L4" s="72">
        <f t="shared" ref="L4:L5" si="4">L3</f>
        <v>-30</v>
      </c>
      <c r="M4" s="72"/>
      <c r="N4" s="73"/>
      <c r="O4" s="73"/>
      <c r="P4" s="73" t="str">
        <f t="shared" si="0"/>
        <v>.</v>
      </c>
      <c r="Q4" s="66" t="str">
        <f t="shared" si="0"/>
        <v>.</v>
      </c>
      <c r="R4" s="66" t="str">
        <f t="shared" si="0"/>
        <v>.</v>
      </c>
      <c r="S4" s="66" t="str">
        <f t="shared" si="0"/>
        <v>.</v>
      </c>
      <c r="T4" s="66" t="str">
        <f t="shared" si="0"/>
        <v>.</v>
      </c>
    </row>
    <row r="5" spans="1:20" s="68" customFormat="1" ht="14.25" x14ac:dyDescent="0.2">
      <c r="A5" s="63"/>
      <c r="B5" s="74">
        <f>B4</f>
        <v>0</v>
      </c>
      <c r="C5" s="74" t="str">
        <f t="shared" si="1"/>
        <v>santa marta</v>
      </c>
      <c r="D5" s="75">
        <f t="shared" si="1"/>
        <v>0</v>
      </c>
      <c r="E5" s="74" t="str">
        <f t="shared" si="1"/>
        <v>Juan Grisales</v>
      </c>
      <c r="F5" s="63" t="str">
        <f>ConfirmacionCERT!A92</f>
        <v>.</v>
      </c>
      <c r="G5" s="63" t="str">
        <f>ConfirmacionCERT!C92</f>
        <v>.</v>
      </c>
      <c r="H5" s="74" t="str">
        <f>ConfirmacionCERT!G92</f>
        <v>.</v>
      </c>
      <c r="I5" s="63" t="str">
        <f>ConfirmacionCERT!E92</f>
        <v>.</v>
      </c>
      <c r="J5" s="66" t="str">
        <f t="shared" si="2"/>
        <v>x</v>
      </c>
      <c r="K5" s="71" t="str">
        <f t="shared" si="3"/>
        <v>0/01/1900</v>
      </c>
      <c r="L5" s="72">
        <f t="shared" si="4"/>
        <v>-30</v>
      </c>
      <c r="M5" s="72"/>
      <c r="N5" s="73"/>
      <c r="O5" s="73"/>
      <c r="P5" s="73" t="str">
        <f t="shared" si="0"/>
        <v>.</v>
      </c>
      <c r="Q5" s="66" t="str">
        <f t="shared" si="0"/>
        <v>.</v>
      </c>
      <c r="R5" s="66" t="str">
        <f t="shared" si="0"/>
        <v>.</v>
      </c>
      <c r="S5" s="66" t="str">
        <f t="shared" si="0"/>
        <v>.</v>
      </c>
      <c r="T5" s="66" t="str">
        <f t="shared" si="0"/>
        <v>.</v>
      </c>
    </row>
    <row r="6" spans="1:20" s="68" customFormat="1" ht="14.25" x14ac:dyDescent="0.2">
      <c r="A6" s="63"/>
      <c r="B6" s="63"/>
      <c r="C6" s="63"/>
      <c r="D6" s="76"/>
      <c r="E6" s="63"/>
      <c r="F6" s="63"/>
      <c r="G6" s="63"/>
      <c r="H6" s="63"/>
      <c r="I6" s="63"/>
      <c r="J6" s="63"/>
      <c r="K6" s="63"/>
      <c r="L6" s="63"/>
      <c r="M6" s="65"/>
      <c r="N6" s="73"/>
      <c r="O6" s="73"/>
      <c r="P6" s="63"/>
      <c r="Q6" s="63"/>
      <c r="R6" s="63"/>
      <c r="S6" s="63"/>
      <c r="T6" s="67"/>
    </row>
    <row r="7" spans="1:20" s="68" customFormat="1" ht="14.25" x14ac:dyDescent="0.2">
      <c r="A7" s="63"/>
      <c r="B7" s="63"/>
      <c r="C7" s="63"/>
      <c r="D7" s="76"/>
      <c r="E7" s="63"/>
      <c r="F7" s="63"/>
      <c r="G7" s="63"/>
      <c r="H7" s="63"/>
      <c r="I7" s="63"/>
      <c r="J7" s="63"/>
      <c r="K7" s="63"/>
      <c r="L7" s="63"/>
      <c r="M7" s="65"/>
      <c r="N7" s="73"/>
      <c r="O7" s="73"/>
      <c r="P7" s="63"/>
      <c r="Q7" s="63"/>
      <c r="R7" s="63"/>
      <c r="S7" s="63"/>
      <c r="T7" s="67"/>
    </row>
    <row r="8" spans="1:20" s="68" customFormat="1" ht="14.25" x14ac:dyDescent="0.2">
      <c r="A8" s="63"/>
      <c r="B8" s="63"/>
      <c r="C8" s="63"/>
      <c r="D8" s="76"/>
      <c r="E8" s="63"/>
      <c r="F8" s="63"/>
      <c r="G8" s="63"/>
      <c r="H8" s="63"/>
      <c r="I8" s="63"/>
      <c r="J8" s="63"/>
      <c r="K8" s="63"/>
      <c r="L8" s="63"/>
      <c r="M8" s="65"/>
      <c r="N8" s="73"/>
      <c r="O8" s="73"/>
      <c r="P8" s="63"/>
      <c r="Q8" s="63"/>
      <c r="R8" s="63"/>
      <c r="S8" s="63"/>
      <c r="T8" s="67"/>
    </row>
    <row r="9" spans="1:20" s="68" customFormat="1" ht="14.25" x14ac:dyDescent="0.2">
      <c r="A9" s="63"/>
      <c r="B9" s="63"/>
      <c r="C9" s="63"/>
      <c r="D9" s="76"/>
      <c r="E9" s="63"/>
      <c r="F9" s="63"/>
      <c r="G9" s="63"/>
      <c r="H9" s="63"/>
      <c r="I9" s="63"/>
      <c r="J9" s="63"/>
      <c r="K9" s="63"/>
      <c r="L9" s="63"/>
      <c r="M9" s="65"/>
      <c r="N9" s="73"/>
      <c r="O9" s="73"/>
      <c r="P9" s="63"/>
      <c r="Q9" s="63"/>
      <c r="R9" s="63"/>
      <c r="S9" s="63"/>
      <c r="T9" s="67"/>
    </row>
    <row r="10" spans="1:20" s="68" customFormat="1" ht="14.25" x14ac:dyDescent="0.2">
      <c r="A10" s="63"/>
      <c r="B10" s="63"/>
      <c r="C10" s="63"/>
      <c r="D10" s="76"/>
      <c r="E10" s="63"/>
      <c r="F10" s="63"/>
      <c r="G10" s="63"/>
      <c r="H10" s="63"/>
      <c r="I10" s="63"/>
      <c r="J10" s="63"/>
      <c r="K10" s="63"/>
      <c r="L10" s="63"/>
      <c r="M10" s="65"/>
      <c r="N10" s="73"/>
      <c r="O10" s="73"/>
      <c r="P10" s="63"/>
      <c r="Q10" s="63"/>
      <c r="R10" s="63"/>
      <c r="S10" s="63"/>
      <c r="T10" s="67"/>
    </row>
    <row r="11" spans="1:20" s="68" customFormat="1" ht="14.25" x14ac:dyDescent="0.2">
      <c r="A11" s="63"/>
      <c r="B11" s="63"/>
      <c r="C11" s="63"/>
      <c r="D11" s="76"/>
      <c r="E11" s="63"/>
      <c r="F11" s="63"/>
      <c r="G11" s="63"/>
      <c r="H11" s="63"/>
      <c r="I11" s="63"/>
      <c r="J11" s="63"/>
      <c r="K11" s="63"/>
      <c r="L11" s="63"/>
      <c r="M11" s="65"/>
      <c r="N11" s="73"/>
      <c r="O11" s="73"/>
      <c r="P11" s="63"/>
      <c r="Q11" s="63"/>
      <c r="R11" s="63"/>
      <c r="S11" s="63"/>
      <c r="T11" s="67"/>
    </row>
    <row r="12" spans="1:20" s="68" customFormat="1" ht="14.25" x14ac:dyDescent="0.2">
      <c r="A12" s="63"/>
      <c r="B12" s="63"/>
      <c r="C12" s="63"/>
      <c r="D12" s="76"/>
      <c r="E12" s="63"/>
      <c r="F12" s="63"/>
      <c r="G12" s="63"/>
      <c r="H12" s="63"/>
      <c r="I12" s="63"/>
      <c r="J12" s="63"/>
      <c r="K12" s="63"/>
      <c r="L12" s="63"/>
      <c r="M12" s="65"/>
      <c r="N12" s="73"/>
      <c r="O12" s="73"/>
      <c r="P12" s="63"/>
      <c r="Q12" s="63"/>
      <c r="R12" s="63"/>
      <c r="S12" s="63"/>
      <c r="T12" s="67"/>
    </row>
    <row r="13" spans="1:20" s="68" customFormat="1" ht="14.25" x14ac:dyDescent="0.2">
      <c r="A13" s="63"/>
      <c r="B13" s="63"/>
      <c r="C13" s="63"/>
      <c r="D13" s="76"/>
      <c r="E13" s="63"/>
      <c r="F13" s="63"/>
      <c r="G13" s="63"/>
      <c r="H13" s="63"/>
      <c r="I13" s="63"/>
      <c r="J13" s="63"/>
      <c r="K13" s="63"/>
      <c r="L13" s="63"/>
      <c r="M13" s="65"/>
      <c r="N13" s="73"/>
      <c r="O13" s="73"/>
      <c r="P13" s="63"/>
      <c r="Q13" s="63"/>
      <c r="R13" s="63"/>
      <c r="S13" s="63"/>
      <c r="T13" s="67"/>
    </row>
    <row r="14" spans="1:20" s="68" customFormat="1" ht="14.25" x14ac:dyDescent="0.2">
      <c r="A14" s="63"/>
      <c r="B14" s="63"/>
      <c r="C14" s="63"/>
      <c r="D14" s="76"/>
      <c r="E14" s="63"/>
      <c r="F14" s="63"/>
      <c r="G14" s="63"/>
      <c r="H14" s="63"/>
      <c r="I14" s="63"/>
      <c r="J14" s="63"/>
      <c r="K14" s="63"/>
      <c r="L14" s="63"/>
      <c r="M14" s="65"/>
      <c r="N14" s="73"/>
      <c r="O14" s="73"/>
      <c r="P14" s="63"/>
      <c r="Q14" s="63"/>
      <c r="R14" s="63"/>
      <c r="S14" s="63"/>
      <c r="T14" s="67"/>
    </row>
    <row r="15" spans="1:20" s="68" customFormat="1" ht="14.25" x14ac:dyDescent="0.2">
      <c r="A15" s="63"/>
      <c r="B15" s="63"/>
      <c r="C15" s="63"/>
      <c r="D15" s="76"/>
      <c r="E15" s="63"/>
      <c r="F15" s="63"/>
      <c r="G15" s="63"/>
      <c r="H15" s="63"/>
      <c r="I15" s="63"/>
      <c r="J15" s="63"/>
      <c r="K15" s="63"/>
      <c r="L15" s="63"/>
      <c r="M15" s="65"/>
      <c r="N15" s="73"/>
      <c r="O15" s="73"/>
      <c r="P15" s="63"/>
      <c r="Q15" s="63"/>
      <c r="R15" s="63"/>
      <c r="S15" s="63"/>
      <c r="T15" s="67"/>
    </row>
    <row r="16" spans="1:20" s="68" customFormat="1" ht="14.25" x14ac:dyDescent="0.2">
      <c r="A16" s="63"/>
      <c r="B16" s="63"/>
      <c r="C16" s="63"/>
      <c r="D16" s="76"/>
      <c r="E16" s="63"/>
      <c r="F16" s="63"/>
      <c r="G16" s="63"/>
      <c r="H16" s="63"/>
      <c r="I16" s="63"/>
      <c r="J16" s="63"/>
      <c r="K16" s="63"/>
      <c r="L16" s="63"/>
      <c r="M16" s="65"/>
      <c r="N16" s="73"/>
      <c r="O16" s="73"/>
      <c r="P16" s="63"/>
      <c r="Q16" s="63"/>
      <c r="R16" s="63"/>
      <c r="S16" s="63"/>
      <c r="T16" s="67"/>
    </row>
    <row r="17" spans="1:20" s="68" customFormat="1" ht="14.25" x14ac:dyDescent="0.2">
      <c r="A17" s="63"/>
      <c r="B17" s="63"/>
      <c r="C17" s="63"/>
      <c r="D17" s="76"/>
      <c r="E17" s="63"/>
      <c r="F17" s="63"/>
      <c r="G17" s="63"/>
      <c r="H17" s="63"/>
      <c r="I17" s="63"/>
      <c r="J17" s="63"/>
      <c r="K17" s="63"/>
      <c r="L17" s="63"/>
      <c r="M17" s="65"/>
      <c r="N17" s="73"/>
      <c r="O17" s="73"/>
      <c r="P17" s="63"/>
      <c r="Q17" s="63"/>
      <c r="R17" s="63"/>
      <c r="S17" s="63"/>
      <c r="T17" s="67"/>
    </row>
    <row r="18" spans="1:20" s="68" customFormat="1" ht="14.25" x14ac:dyDescent="0.2">
      <c r="A18" s="63"/>
      <c r="B18" s="63"/>
      <c r="C18" s="63"/>
      <c r="D18" s="76"/>
      <c r="E18" s="63"/>
      <c r="F18" s="63"/>
      <c r="G18" s="63"/>
      <c r="H18" s="63"/>
      <c r="I18" s="63"/>
      <c r="J18" s="63"/>
      <c r="K18" s="63"/>
      <c r="L18" s="63"/>
      <c r="M18" s="65"/>
      <c r="N18" s="73"/>
      <c r="O18" s="73"/>
      <c r="P18" s="63"/>
      <c r="Q18" s="63"/>
      <c r="R18" s="63"/>
      <c r="S18" s="63"/>
      <c r="T18" s="67"/>
    </row>
    <row r="19" spans="1:20" s="68" customFormat="1" ht="14.25" x14ac:dyDescent="0.2">
      <c r="A19" s="63"/>
      <c r="B19" s="63"/>
      <c r="C19" s="63"/>
      <c r="D19" s="76"/>
      <c r="E19" s="63"/>
      <c r="F19" s="63"/>
      <c r="G19" s="63"/>
      <c r="H19" s="63"/>
      <c r="I19" s="63"/>
      <c r="J19" s="63"/>
      <c r="K19" s="63"/>
      <c r="L19" s="63"/>
      <c r="M19" s="65"/>
      <c r="N19" s="73"/>
      <c r="O19" s="73"/>
      <c r="P19" s="63"/>
      <c r="Q19" s="63"/>
      <c r="R19" s="63"/>
      <c r="S19" s="63"/>
      <c r="T19" s="67"/>
    </row>
    <row r="20" spans="1:20" s="68" customFormat="1" ht="14.25" x14ac:dyDescent="0.2">
      <c r="A20" s="63"/>
      <c r="B20" s="63"/>
      <c r="C20" s="63"/>
      <c r="D20" s="76"/>
      <c r="E20" s="63"/>
      <c r="F20" s="63"/>
      <c r="G20" s="63"/>
      <c r="H20" s="63"/>
      <c r="I20" s="63"/>
      <c r="J20" s="63"/>
      <c r="K20" s="63"/>
      <c r="L20" s="63"/>
      <c r="M20" s="65"/>
      <c r="N20" s="73"/>
      <c r="O20" s="73"/>
      <c r="P20" s="63"/>
      <c r="Q20" s="63"/>
      <c r="R20" s="63"/>
      <c r="S20" s="63"/>
      <c r="T20" s="67"/>
    </row>
    <row r="21" spans="1:20" s="68" customFormat="1" ht="14.25" x14ac:dyDescent="0.2">
      <c r="A21" s="63"/>
      <c r="B21" s="63"/>
      <c r="C21" s="63"/>
      <c r="D21" s="76"/>
      <c r="E21" s="63"/>
      <c r="F21" s="63"/>
      <c r="G21" s="63"/>
      <c r="H21" s="63"/>
      <c r="I21" s="63"/>
      <c r="J21" s="63"/>
      <c r="K21" s="63"/>
      <c r="L21" s="63"/>
      <c r="M21" s="65"/>
      <c r="N21" s="73"/>
      <c r="O21" s="73"/>
      <c r="P21" s="63"/>
      <c r="Q21" s="63"/>
      <c r="R21" s="63"/>
      <c r="S21" s="63"/>
      <c r="T21" s="67"/>
    </row>
    <row r="22" spans="1:20" s="68" customFormat="1" ht="14.25" x14ac:dyDescent="0.2">
      <c r="A22" s="63"/>
      <c r="B22" s="63"/>
      <c r="C22" s="63"/>
      <c r="D22" s="76"/>
      <c r="E22" s="63"/>
      <c r="F22" s="63"/>
      <c r="G22" s="63"/>
      <c r="H22" s="63"/>
      <c r="I22" s="63"/>
      <c r="J22" s="63"/>
      <c r="K22" s="63"/>
      <c r="L22" s="63"/>
      <c r="M22" s="65"/>
      <c r="N22" s="73"/>
      <c r="O22" s="73"/>
      <c r="P22" s="63"/>
      <c r="Q22" s="63"/>
      <c r="R22" s="63"/>
      <c r="S22" s="63"/>
      <c r="T22" s="67"/>
    </row>
    <row r="23" spans="1:20" s="68" customFormat="1" ht="14.25" x14ac:dyDescent="0.2">
      <c r="A23" s="63"/>
      <c r="B23" s="63"/>
      <c r="C23" s="63"/>
      <c r="D23" s="76"/>
      <c r="E23" s="63"/>
      <c r="F23" s="63"/>
      <c r="G23" s="63"/>
      <c r="H23" s="63"/>
      <c r="I23" s="63"/>
      <c r="J23" s="63"/>
      <c r="K23" s="63"/>
      <c r="L23" s="63"/>
      <c r="M23" s="65"/>
      <c r="N23" s="73"/>
      <c r="O23" s="73"/>
      <c r="P23" s="63"/>
      <c r="Q23" s="63"/>
      <c r="R23" s="63"/>
      <c r="S23" s="63"/>
      <c r="T23" s="67"/>
    </row>
    <row r="24" spans="1:20" s="68" customFormat="1" ht="14.25" x14ac:dyDescent="0.2">
      <c r="A24" s="63"/>
      <c r="B24" s="63"/>
      <c r="C24" s="63"/>
      <c r="D24" s="76"/>
      <c r="E24" s="63"/>
      <c r="F24" s="63"/>
      <c r="G24" s="63"/>
      <c r="H24" s="63"/>
      <c r="I24" s="63"/>
      <c r="J24" s="63"/>
      <c r="K24" s="63"/>
      <c r="L24" s="63"/>
      <c r="M24" s="65"/>
      <c r="N24" s="73"/>
      <c r="O24" s="73"/>
      <c r="P24" s="63"/>
      <c r="Q24" s="63"/>
      <c r="R24" s="63"/>
      <c r="S24" s="63"/>
      <c r="T24" s="67"/>
    </row>
    <row r="25" spans="1:20" s="68" customFormat="1" ht="14.25" x14ac:dyDescent="0.2">
      <c r="A25" s="63"/>
      <c r="B25" s="63"/>
      <c r="C25" s="63"/>
      <c r="D25" s="76"/>
      <c r="E25" s="63"/>
      <c r="F25" s="63"/>
      <c r="G25" s="63"/>
      <c r="H25" s="63"/>
      <c r="I25" s="63"/>
      <c r="J25" s="63"/>
      <c r="K25" s="63"/>
      <c r="L25" s="63"/>
      <c r="M25" s="65"/>
      <c r="N25" s="73"/>
      <c r="O25" s="73"/>
      <c r="P25" s="63"/>
      <c r="Q25" s="63"/>
      <c r="R25" s="63"/>
      <c r="S25" s="63"/>
      <c r="T25" s="67"/>
    </row>
    <row r="26" spans="1:20" s="68" customFormat="1" ht="14.25" x14ac:dyDescent="0.2">
      <c r="A26" s="63"/>
      <c r="B26" s="63"/>
      <c r="C26" s="63"/>
      <c r="D26" s="76"/>
      <c r="E26" s="63"/>
      <c r="F26" s="63"/>
      <c r="G26" s="63"/>
      <c r="H26" s="63"/>
      <c r="I26" s="63"/>
      <c r="J26" s="63"/>
      <c r="K26" s="63"/>
      <c r="L26" s="63"/>
      <c r="M26" s="65"/>
      <c r="N26" s="73"/>
      <c r="O26" s="73"/>
      <c r="P26" s="63"/>
      <c r="Q26" s="63"/>
      <c r="R26" s="63"/>
      <c r="S26" s="63"/>
      <c r="T26" s="67"/>
    </row>
    <row r="27" spans="1:20" s="68" customFormat="1" ht="14.25" x14ac:dyDescent="0.2">
      <c r="A27" s="63"/>
      <c r="B27" s="63"/>
      <c r="C27" s="63"/>
      <c r="D27" s="76"/>
      <c r="E27" s="63"/>
      <c r="F27" s="63"/>
      <c r="G27" s="63"/>
      <c r="H27" s="63"/>
      <c r="I27" s="63"/>
      <c r="J27" s="63"/>
      <c r="K27" s="63"/>
      <c r="L27" s="63"/>
      <c r="M27" s="65"/>
      <c r="N27" s="73"/>
      <c r="O27" s="73"/>
      <c r="P27" s="63"/>
      <c r="Q27" s="63"/>
      <c r="R27" s="63"/>
      <c r="S27" s="63"/>
    </row>
    <row r="28" spans="1:20" s="68" customFormat="1" ht="14.25" x14ac:dyDescent="0.2">
      <c r="A28" s="63"/>
      <c r="B28" s="63"/>
      <c r="C28" s="63"/>
      <c r="D28" s="76"/>
      <c r="E28" s="63"/>
      <c r="F28" s="63"/>
      <c r="G28" s="63"/>
      <c r="H28" s="63"/>
      <c r="I28" s="63"/>
      <c r="J28" s="63"/>
      <c r="K28" s="63"/>
      <c r="L28" s="63"/>
      <c r="M28" s="65"/>
      <c r="N28" s="73"/>
      <c r="O28" s="73"/>
      <c r="P28" s="63"/>
      <c r="Q28" s="63"/>
      <c r="R28" s="63"/>
      <c r="S28" s="63"/>
    </row>
    <row r="29" spans="1:20" s="68" customFormat="1" ht="14.25" x14ac:dyDescent="0.2">
      <c r="A29" s="63"/>
      <c r="B29" s="63"/>
      <c r="C29" s="63"/>
      <c r="D29" s="76"/>
      <c r="E29" s="63"/>
      <c r="F29" s="63"/>
      <c r="G29" s="63"/>
      <c r="H29" s="63"/>
      <c r="I29" s="63"/>
      <c r="J29" s="63"/>
      <c r="K29" s="63"/>
      <c r="L29" s="63"/>
      <c r="M29" s="65"/>
      <c r="N29" s="73"/>
      <c r="O29" s="73"/>
      <c r="P29" s="63"/>
      <c r="Q29" s="63"/>
      <c r="R29" s="63"/>
      <c r="S29" s="63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EF5A-6D1B-46B3-964A-397F6D3278AE}">
  <dimension ref="A1:JS127"/>
  <sheetViews>
    <sheetView topLeftCell="B34" zoomScale="130" zoomScaleNormal="130" workbookViewId="0">
      <selection activeCell="H79" sqref="H79"/>
    </sheetView>
  </sheetViews>
  <sheetFormatPr baseColWidth="10" defaultRowHeight="21.75" x14ac:dyDescent="0.6"/>
  <cols>
    <col min="1" max="1" width="6.85546875" style="2" bestFit="1" customWidth="1"/>
    <col min="2" max="2" width="30.28515625" style="44" bestFit="1" customWidth="1"/>
    <col min="3" max="3" width="17.42578125" style="44" bestFit="1" customWidth="1"/>
    <col min="4" max="4" width="29.42578125" style="44" bestFit="1" customWidth="1"/>
    <col min="5" max="5" width="13.42578125" style="44" bestFit="1" customWidth="1"/>
    <col min="6" max="6" width="13.5703125" style="44" bestFit="1" customWidth="1"/>
    <col min="7" max="7" width="11.42578125" style="44" bestFit="1" customWidth="1"/>
    <col min="8" max="8" width="11.140625" style="44" bestFit="1" customWidth="1"/>
    <col min="9" max="9" width="11.28515625" style="44" bestFit="1" customWidth="1"/>
    <col min="10" max="10" width="13.42578125" style="44" bestFit="1" customWidth="1"/>
    <col min="11" max="11" width="33" style="44" customWidth="1"/>
    <col min="12" max="12" width="16.5703125" style="283" bestFit="1" customWidth="1"/>
    <col min="13" max="13" width="13.42578125" style="283" bestFit="1" customWidth="1"/>
    <col min="14" max="14" width="10.42578125" style="284" bestFit="1" customWidth="1"/>
    <col min="15" max="15" width="10.140625" style="284" bestFit="1" customWidth="1"/>
    <col min="16" max="16" width="10" style="284" bestFit="1" customWidth="1"/>
    <col min="17" max="17" width="9.140625" style="284" bestFit="1" customWidth="1"/>
    <col min="18" max="18" width="8.42578125" style="4" bestFit="1" customWidth="1"/>
    <col min="19" max="22" width="13.140625" style="4" bestFit="1" customWidth="1"/>
    <col min="23" max="23" width="11.42578125" style="2"/>
    <col min="24" max="24" width="27.85546875" style="2" bestFit="1" customWidth="1"/>
    <col min="25" max="25" width="32.7109375" style="2" bestFit="1" customWidth="1"/>
    <col min="26" max="29" width="13.140625" style="2" bestFit="1" customWidth="1"/>
    <col min="30" max="31" width="11.42578125" style="2"/>
    <col min="32" max="32" width="10.7109375" style="282" bestFit="1" customWidth="1"/>
    <col min="33" max="33" width="27.85546875" style="282" bestFit="1" customWidth="1"/>
    <col min="34" max="34" width="32.7109375" style="282" bestFit="1" customWidth="1"/>
    <col min="35" max="35" width="13.140625" style="282" bestFit="1" customWidth="1"/>
    <col min="36" max="36" width="13" style="282" bestFit="1" customWidth="1"/>
    <col min="37" max="38" width="13.140625" style="282" bestFit="1" customWidth="1"/>
    <col min="39" max="39" width="14" style="2" bestFit="1" customWidth="1"/>
    <col min="40" max="41" width="11.42578125" style="2"/>
    <col min="42" max="42" width="35" style="2" bestFit="1" customWidth="1"/>
    <col min="43" max="43" width="40.42578125" style="2" bestFit="1" customWidth="1"/>
    <col min="44" max="44" width="12.7109375" style="2" bestFit="1" customWidth="1"/>
    <col min="45" max="45" width="12" style="2" bestFit="1" customWidth="1"/>
    <col min="46" max="46" width="14" style="2" bestFit="1" customWidth="1"/>
    <col min="47" max="49" width="11.42578125" style="2"/>
    <col min="50" max="50" width="35" style="2" bestFit="1" customWidth="1"/>
    <col min="51" max="51" width="11.42578125" style="2"/>
    <col min="52" max="52" width="12.7109375" style="2" bestFit="1" customWidth="1"/>
    <col min="53" max="53" width="12" style="2" bestFit="1" customWidth="1"/>
    <col min="54" max="54" width="18" style="2" bestFit="1" customWidth="1"/>
    <col min="55" max="55" width="12.85546875" style="2" bestFit="1" customWidth="1"/>
    <col min="56" max="56" width="12" style="2" bestFit="1" customWidth="1"/>
    <col min="57" max="57" width="14.140625" style="2" bestFit="1" customWidth="1"/>
    <col min="58" max="58" width="13" style="253" bestFit="1" customWidth="1"/>
    <col min="59" max="59" width="12.140625" style="253" bestFit="1" customWidth="1"/>
    <col min="60" max="60" width="14.28515625" style="253" bestFit="1" customWidth="1"/>
    <col min="61" max="61" width="14.28515625" style="2" bestFit="1" customWidth="1"/>
    <col min="62" max="62" width="10.42578125" style="2" bestFit="1" customWidth="1"/>
    <col min="63" max="65" width="11.42578125" style="2"/>
    <col min="66" max="66" width="35" style="2" bestFit="1" customWidth="1"/>
    <col min="67" max="67" width="40.42578125" style="2" bestFit="1" customWidth="1"/>
    <col min="68" max="68" width="17.42578125" style="292" bestFit="1" customWidth="1"/>
    <col min="69" max="69" width="13.7109375" style="292" bestFit="1" customWidth="1"/>
    <col min="70" max="70" width="13.42578125" style="292" bestFit="1" customWidth="1"/>
    <col min="71" max="71" width="13" style="292" bestFit="1" customWidth="1"/>
    <col min="72" max="72" width="14.7109375" style="292" bestFit="1" customWidth="1"/>
    <col min="73" max="16384" width="11.42578125" style="4"/>
  </cols>
  <sheetData>
    <row r="1" spans="1:279" ht="34.5" x14ac:dyDescent="0.6">
      <c r="B1" s="537" t="s">
        <v>393</v>
      </c>
      <c r="C1" s="537"/>
      <c r="D1" s="537"/>
      <c r="E1" s="537"/>
      <c r="F1" s="537"/>
      <c r="G1" s="537"/>
      <c r="H1" s="537"/>
      <c r="I1" s="537"/>
      <c r="J1" s="537"/>
      <c r="K1" s="537"/>
      <c r="L1" s="538" t="s">
        <v>394</v>
      </c>
      <c r="M1" s="538"/>
      <c r="N1" s="538"/>
      <c r="O1" s="538"/>
      <c r="P1" s="538"/>
      <c r="Q1" s="538"/>
      <c r="R1" s="538"/>
      <c r="S1" s="538"/>
      <c r="T1" s="538"/>
      <c r="U1" s="538"/>
      <c r="V1" s="538"/>
      <c r="X1" s="539" t="s">
        <v>399</v>
      </c>
      <c r="Y1" s="539"/>
      <c r="Z1" s="539"/>
      <c r="AA1" s="539"/>
      <c r="AB1" s="539"/>
      <c r="AC1" s="539"/>
      <c r="AE1" s="240" t="s">
        <v>408</v>
      </c>
      <c r="AF1" s="240">
        <f>Cotizador!D28</f>
        <v>0</v>
      </c>
      <c r="AG1" s="535" t="s">
        <v>401</v>
      </c>
      <c r="AH1" s="535"/>
      <c r="AI1" s="535"/>
      <c r="AJ1" s="535"/>
      <c r="AK1" s="535"/>
      <c r="AL1" s="535"/>
      <c r="AM1" s="535"/>
      <c r="AP1" s="534" t="s">
        <v>402</v>
      </c>
      <c r="AQ1" s="534"/>
      <c r="AR1" s="534"/>
      <c r="AS1" s="534"/>
      <c r="AT1" s="534"/>
      <c r="AX1" s="535" t="s">
        <v>403</v>
      </c>
      <c r="AY1" s="535"/>
      <c r="AZ1" s="533" t="s">
        <v>404</v>
      </c>
      <c r="BA1" s="533"/>
      <c r="BB1" s="533"/>
      <c r="BC1" s="536" t="s">
        <v>405</v>
      </c>
      <c r="BD1" s="536"/>
      <c r="BE1" s="288"/>
      <c r="BF1" s="533" t="s">
        <v>406</v>
      </c>
      <c r="BG1" s="533"/>
      <c r="BH1" s="533"/>
      <c r="BP1" s="253"/>
      <c r="BQ1" s="253"/>
      <c r="BR1" s="253"/>
      <c r="BS1" s="253"/>
      <c r="BT1" s="25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</row>
    <row r="2" spans="1:279" s="245" customFormat="1" x14ac:dyDescent="0.6">
      <c r="A2" s="214" t="s">
        <v>222</v>
      </c>
      <c r="B2" s="223" t="s">
        <v>272</v>
      </c>
      <c r="C2" s="223" t="s">
        <v>256</v>
      </c>
      <c r="D2" s="223" t="s">
        <v>273</v>
      </c>
      <c r="E2" s="223" t="s">
        <v>392</v>
      </c>
      <c r="F2" s="223" t="s">
        <v>270</v>
      </c>
      <c r="G2" s="223" t="s">
        <v>268</v>
      </c>
      <c r="H2" s="223" t="s">
        <v>269</v>
      </c>
      <c r="I2" s="223" t="s">
        <v>271</v>
      </c>
      <c r="J2" s="223" t="s">
        <v>274</v>
      </c>
      <c r="K2" s="223" t="s">
        <v>275</v>
      </c>
      <c r="L2" s="241" t="s">
        <v>279</v>
      </c>
      <c r="M2" s="241" t="s">
        <v>280</v>
      </c>
      <c r="N2" s="241" t="s">
        <v>395</v>
      </c>
      <c r="O2" s="241" t="s">
        <v>396</v>
      </c>
      <c r="P2" s="241" t="s">
        <v>397</v>
      </c>
      <c r="Q2" s="241" t="s">
        <v>398</v>
      </c>
      <c r="R2" s="242" t="s">
        <v>39</v>
      </c>
      <c r="S2" s="241" t="s">
        <v>270</v>
      </c>
      <c r="T2" s="241" t="s">
        <v>268</v>
      </c>
      <c r="U2" s="241" t="s">
        <v>269</v>
      </c>
      <c r="V2" s="241" t="s">
        <v>271</v>
      </c>
      <c r="W2" s="214"/>
      <c r="X2" s="243" t="s">
        <v>272</v>
      </c>
      <c r="Y2" s="244" t="s">
        <v>273</v>
      </c>
      <c r="Z2" s="244" t="s">
        <v>270</v>
      </c>
      <c r="AA2" s="244" t="s">
        <v>268</v>
      </c>
      <c r="AB2" s="244" t="s">
        <v>269</v>
      </c>
      <c r="AC2" s="244" t="s">
        <v>271</v>
      </c>
      <c r="AD2" s="214"/>
      <c r="AF2" s="246" t="s">
        <v>400</v>
      </c>
      <c r="AG2" s="247" t="s">
        <v>272</v>
      </c>
      <c r="AH2" s="247" t="s">
        <v>273</v>
      </c>
      <c r="AI2" s="247" t="s">
        <v>270</v>
      </c>
      <c r="AJ2" s="247" t="s">
        <v>268</v>
      </c>
      <c r="AK2" s="247" t="s">
        <v>269</v>
      </c>
      <c r="AL2" s="247" t="s">
        <v>271</v>
      </c>
      <c r="AM2" s="247" t="s">
        <v>3</v>
      </c>
      <c r="AN2" s="214"/>
      <c r="AO2" s="214"/>
      <c r="AP2" s="247" t="s">
        <v>272</v>
      </c>
      <c r="AQ2" s="247" t="s">
        <v>273</v>
      </c>
      <c r="AR2" s="247" t="s">
        <v>11</v>
      </c>
      <c r="AS2" s="247" t="s">
        <v>12</v>
      </c>
      <c r="AT2" s="247" t="s">
        <v>3</v>
      </c>
      <c r="AU2" s="214"/>
      <c r="AV2" s="214"/>
      <c r="AW2" s="214"/>
      <c r="AX2" s="285" t="s">
        <v>272</v>
      </c>
      <c r="AY2" s="285" t="s">
        <v>273</v>
      </c>
      <c r="AZ2" s="287" t="s">
        <v>11</v>
      </c>
      <c r="BA2" s="287" t="s">
        <v>12</v>
      </c>
      <c r="BB2" s="287" t="str">
        <f>AT2</f>
        <v>Total</v>
      </c>
      <c r="BC2" s="289" t="s">
        <v>11</v>
      </c>
      <c r="BD2" s="289" t="s">
        <v>12</v>
      </c>
      <c r="BE2" s="289" t="s">
        <v>3</v>
      </c>
      <c r="BF2" s="291" t="s">
        <v>11</v>
      </c>
      <c r="BG2" s="291" t="s">
        <v>12</v>
      </c>
      <c r="BH2" s="291" t="s">
        <v>409</v>
      </c>
      <c r="BI2" s="214" t="s">
        <v>54</v>
      </c>
      <c r="BJ2" s="214" t="s">
        <v>407</v>
      </c>
      <c r="BK2" s="214"/>
      <c r="BL2" s="214"/>
      <c r="BM2" s="214"/>
      <c r="BN2" s="285" t="s">
        <v>7</v>
      </c>
      <c r="BO2" s="285" t="s">
        <v>273</v>
      </c>
      <c r="BP2" s="291" t="s">
        <v>410</v>
      </c>
      <c r="BQ2" s="291" t="s">
        <v>411</v>
      </c>
      <c r="BR2" s="294" t="s">
        <v>14</v>
      </c>
      <c r="BS2" s="294" t="s">
        <v>13</v>
      </c>
      <c r="BT2" s="294" t="s">
        <v>412</v>
      </c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  <c r="IW2" s="214"/>
      <c r="IX2" s="214"/>
      <c r="IY2" s="214"/>
      <c r="IZ2" s="214"/>
      <c r="JA2" s="214"/>
      <c r="JB2" s="214"/>
      <c r="JC2" s="214"/>
      <c r="JD2" s="214"/>
      <c r="JE2" s="214"/>
      <c r="JF2" s="214"/>
      <c r="JG2" s="214"/>
      <c r="JH2" s="214"/>
      <c r="JI2" s="214"/>
      <c r="JJ2" s="214"/>
      <c r="JK2" s="214"/>
      <c r="JL2" s="214"/>
      <c r="JM2" s="214"/>
      <c r="JN2" s="214"/>
      <c r="JO2" s="214"/>
      <c r="JP2" s="214"/>
      <c r="JQ2" s="214"/>
      <c r="JR2" s="214"/>
      <c r="JS2" s="214"/>
    </row>
    <row r="3" spans="1:279" s="248" customFormat="1" x14ac:dyDescent="0.6">
      <c r="A3" s="248">
        <v>100</v>
      </c>
      <c r="B3" s="224" t="s">
        <v>355</v>
      </c>
      <c r="C3" s="224">
        <v>1</v>
      </c>
      <c r="D3" s="224" t="s">
        <v>346</v>
      </c>
      <c r="E3" s="224" t="s">
        <v>388</v>
      </c>
      <c r="F3" s="225">
        <v>120000</v>
      </c>
      <c r="G3" s="225">
        <v>60000</v>
      </c>
      <c r="H3" s="225">
        <v>60000</v>
      </c>
      <c r="I3" s="225">
        <v>60000</v>
      </c>
      <c r="J3" s="224" t="s">
        <v>356</v>
      </c>
      <c r="K3" s="224" t="s">
        <v>352</v>
      </c>
      <c r="L3" s="249">
        <f>Cotizador!D27</f>
        <v>0</v>
      </c>
      <c r="M3" s="249" t="str">
        <f>IF(AND(L3=1),"1","0")</f>
        <v>0</v>
      </c>
      <c r="N3" s="250">
        <f>Cotizador!D15</f>
        <v>0</v>
      </c>
      <c r="O3" s="250">
        <f>Cotizador!D13</f>
        <v>0</v>
      </c>
      <c r="P3" s="250">
        <f>Cotizador!D14</f>
        <v>0</v>
      </c>
      <c r="Q3" s="250">
        <f>Cotizador!D16</f>
        <v>0</v>
      </c>
      <c r="R3" s="251">
        <f>Cotizador!H13</f>
        <v>0</v>
      </c>
      <c r="S3" s="252">
        <f>R3*N3*M3*F3</f>
        <v>0</v>
      </c>
      <c r="T3" s="252">
        <f>R3*O3*M3*G3</f>
        <v>0</v>
      </c>
      <c r="U3" s="252">
        <f>R3*P3*M3*H3</f>
        <v>0</v>
      </c>
      <c r="V3" s="252">
        <f>R3*Q3*M3*I3</f>
        <v>0</v>
      </c>
      <c r="W3" s="2"/>
      <c r="X3" s="2" t="str">
        <f>B3</f>
        <v>Bello Caribe Estandar</v>
      </c>
      <c r="Y3" s="2" t="str">
        <f>D3</f>
        <v>Desayuno</v>
      </c>
      <c r="Z3" s="253">
        <f>S3+S4</f>
        <v>0</v>
      </c>
      <c r="AA3" s="253">
        <f>T3+T4</f>
        <v>0</v>
      </c>
      <c r="AB3" s="253">
        <f>U3+U4</f>
        <v>0</v>
      </c>
      <c r="AC3" s="253">
        <f>V3+V4</f>
        <v>0</v>
      </c>
      <c r="AD3" s="2"/>
      <c r="AE3" s="2"/>
      <c r="AF3" s="254">
        <f>AF1/100+1</f>
        <v>1</v>
      </c>
      <c r="AG3" s="255" t="str">
        <f>X3</f>
        <v>Bello Caribe Estandar</v>
      </c>
      <c r="AH3" s="255" t="str">
        <f>Y3</f>
        <v>Desayuno</v>
      </c>
      <c r="AI3" s="256">
        <f>Z3*AF3</f>
        <v>0</v>
      </c>
      <c r="AJ3" s="256">
        <f>AA3*AF3</f>
        <v>0</v>
      </c>
      <c r="AK3" s="256">
        <f>AB3*AF3</f>
        <v>0</v>
      </c>
      <c r="AL3" s="256">
        <f>AC3*AF3</f>
        <v>0</v>
      </c>
      <c r="AM3" s="257">
        <f>AI3+AJ3+AK3+AL3</f>
        <v>0</v>
      </c>
      <c r="AN3" s="2"/>
      <c r="AO3" s="2"/>
      <c r="AP3" s="2" t="str">
        <f>AG3</f>
        <v>Bello Caribe Estandar</v>
      </c>
      <c r="AQ3" s="2" t="str">
        <f>AH3</f>
        <v>Desayuno</v>
      </c>
      <c r="AR3" s="253" t="e">
        <f>(AI3+AJ3+AK3)/(N3+O3+P3)</f>
        <v>#DIV/0!</v>
      </c>
      <c r="AS3" s="253" t="e">
        <f>AL3/Q3</f>
        <v>#DIV/0!</v>
      </c>
      <c r="AT3" s="253">
        <f>AM3</f>
        <v>0</v>
      </c>
      <c r="AU3" s="2"/>
      <c r="AV3" s="2"/>
      <c r="AW3" s="2"/>
      <c r="AX3" s="2" t="str">
        <f>AP3</f>
        <v>Bello Caribe Estandar</v>
      </c>
      <c r="AY3" s="2" t="str">
        <f>AQ3</f>
        <v>Desayuno</v>
      </c>
      <c r="AZ3" s="286" t="e">
        <f>AR3/1000</f>
        <v>#DIV/0!</v>
      </c>
      <c r="BA3" s="286" t="e">
        <f>AS3/1000</f>
        <v>#DIV/0!</v>
      </c>
      <c r="BB3" s="286">
        <f>AT3/1000</f>
        <v>0</v>
      </c>
      <c r="BC3" s="290" t="e">
        <f>ROUND(AZ3,0)</f>
        <v>#DIV/0!</v>
      </c>
      <c r="BD3" s="290" t="e">
        <f>ROUND(BA3,0)</f>
        <v>#DIV/0!</v>
      </c>
      <c r="BE3" s="290">
        <f>ROUND(BB3,0)</f>
        <v>0</v>
      </c>
      <c r="BF3" s="253" t="e">
        <f>BC3*1000</f>
        <v>#DIV/0!</v>
      </c>
      <c r="BG3" s="253" t="e">
        <f>BD3*1000</f>
        <v>#DIV/0!</v>
      </c>
      <c r="BH3" s="253">
        <f>BE3*1000</f>
        <v>0</v>
      </c>
      <c r="BI3" s="253">
        <f>AT3</f>
        <v>0</v>
      </c>
      <c r="BJ3" s="253">
        <f>BI3-BH3</f>
        <v>0</v>
      </c>
      <c r="BK3" s="2"/>
      <c r="BL3" s="2"/>
      <c r="BM3" s="2"/>
      <c r="BN3" s="293" t="str">
        <f>AX3</f>
        <v>Bello Caribe Estandar</v>
      </c>
      <c r="BO3" s="293" t="str">
        <f>AY3</f>
        <v>Desayuno</v>
      </c>
      <c r="BP3" s="257">
        <f>Cotizador!I68</f>
        <v>0</v>
      </c>
      <c r="BQ3" s="257">
        <f>Cotizador!I67</f>
        <v>60000</v>
      </c>
      <c r="BR3" s="253" t="e">
        <f>BP3+BF3</f>
        <v>#DIV/0!</v>
      </c>
      <c r="BS3" s="253" t="e">
        <f>BP3+BG3</f>
        <v>#DIV/0!</v>
      </c>
      <c r="BT3" s="253">
        <f>BQ3+BH3</f>
        <v>60000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</row>
    <row r="4" spans="1:279" s="248" customFormat="1" x14ac:dyDescent="0.6">
      <c r="A4" s="248">
        <f>A3</f>
        <v>100</v>
      </c>
      <c r="B4" s="224" t="s">
        <v>355</v>
      </c>
      <c r="C4" s="224">
        <v>2</v>
      </c>
      <c r="D4" s="224" t="s">
        <v>346</v>
      </c>
      <c r="E4" s="224" t="s">
        <v>388</v>
      </c>
      <c r="F4" s="225">
        <v>180000</v>
      </c>
      <c r="G4" s="225">
        <v>90000</v>
      </c>
      <c r="H4" s="225">
        <v>87000</v>
      </c>
      <c r="I4" s="225">
        <v>87000</v>
      </c>
      <c r="J4" s="224" t="s">
        <v>356</v>
      </c>
      <c r="K4" s="224" t="s">
        <v>353</v>
      </c>
      <c r="L4" s="249">
        <f>Cotizador!D27</f>
        <v>0</v>
      </c>
      <c r="M4" s="249" t="str">
        <f>IF(AND(L4&gt;1),"1","0")</f>
        <v>0</v>
      </c>
      <c r="N4" s="250">
        <f>N3</f>
        <v>0</v>
      </c>
      <c r="O4" s="250">
        <f>O3</f>
        <v>0</v>
      </c>
      <c r="P4" s="250">
        <f>P3</f>
        <v>0</v>
      </c>
      <c r="Q4" s="250">
        <f>Q3</f>
        <v>0</v>
      </c>
      <c r="R4" s="251">
        <f>R3</f>
        <v>0</v>
      </c>
      <c r="S4" s="252">
        <f t="shared" ref="S4:S67" si="0">R4*N4*M4*F4</f>
        <v>0</v>
      </c>
      <c r="T4" s="252">
        <f t="shared" ref="T4:T67" si="1">R4*O4*M4*G4</f>
        <v>0</v>
      </c>
      <c r="U4" s="252">
        <f t="shared" ref="U4:U67" si="2">R4*P4*M4*H4</f>
        <v>0</v>
      </c>
      <c r="V4" s="252">
        <f t="shared" ref="V4:V67" si="3">R4*Q4*M4*I4</f>
        <v>0</v>
      </c>
      <c r="W4" s="2"/>
      <c r="X4" s="2" t="str">
        <f>B5</f>
        <v>Taybo Beach</v>
      </c>
      <c r="Y4" s="2" t="str">
        <f>D5</f>
        <v>Desayuno</v>
      </c>
      <c r="Z4" s="253">
        <f>S5+S6</f>
        <v>0</v>
      </c>
      <c r="AA4" s="253">
        <f t="shared" ref="AA4:AC4" si="4">T5+T6</f>
        <v>0</v>
      </c>
      <c r="AB4" s="253">
        <f t="shared" si="4"/>
        <v>0</v>
      </c>
      <c r="AC4" s="253">
        <f t="shared" si="4"/>
        <v>0</v>
      </c>
      <c r="AD4" s="2"/>
      <c r="AE4" s="2"/>
      <c r="AF4" s="254">
        <f>AF3</f>
        <v>1</v>
      </c>
      <c r="AG4" s="255" t="str">
        <f t="shared" ref="AG4:AG42" si="5">X4</f>
        <v>Taybo Beach</v>
      </c>
      <c r="AH4" s="255" t="str">
        <f t="shared" ref="AH4:AH43" si="6">Y4</f>
        <v>Desayuno</v>
      </c>
      <c r="AI4" s="256">
        <f t="shared" ref="AI4:AI8" si="7">Z4*AF4</f>
        <v>0</v>
      </c>
      <c r="AJ4" s="256">
        <f t="shared" ref="AJ4:AJ8" si="8">AA4*AF4</f>
        <v>0</v>
      </c>
      <c r="AK4" s="256">
        <f t="shared" ref="AK4:AK8" si="9">AB4*AF4</f>
        <v>0</v>
      </c>
      <c r="AL4" s="256">
        <f t="shared" ref="AL4:AL8" si="10">AC4*AF4</f>
        <v>0</v>
      </c>
      <c r="AM4" s="257">
        <f t="shared" ref="AM4:AM8" si="11">AI4+AJ4+AK4+AL4</f>
        <v>0</v>
      </c>
      <c r="AN4" s="2"/>
      <c r="AO4" s="2"/>
      <c r="AP4" s="2" t="str">
        <f t="shared" ref="AP4:AP43" si="12">AG4</f>
        <v>Taybo Beach</v>
      </c>
      <c r="AQ4" s="2" t="str">
        <f t="shared" ref="AQ4:AQ43" si="13">AH4</f>
        <v>Desayuno</v>
      </c>
      <c r="AR4" s="253" t="e">
        <f>(AI4+AJ4+AK4)/(N4+O4+P4)</f>
        <v>#DIV/0!</v>
      </c>
      <c r="AS4" s="253" t="e">
        <f>AL4/Q4</f>
        <v>#DIV/0!</v>
      </c>
      <c r="AT4" s="253">
        <f>AM4</f>
        <v>0</v>
      </c>
      <c r="AU4" s="2"/>
      <c r="AV4" s="2"/>
      <c r="AW4" s="2"/>
      <c r="AX4" s="2" t="str">
        <f t="shared" ref="AX4:AX43" si="14">AP4</f>
        <v>Taybo Beach</v>
      </c>
      <c r="AY4" s="2" t="str">
        <f t="shared" ref="AY4:AY43" si="15">AQ4</f>
        <v>Desayuno</v>
      </c>
      <c r="AZ4" s="286" t="e">
        <f t="shared" ref="AZ4:AZ43" si="16">AR4/1000</f>
        <v>#DIV/0!</v>
      </c>
      <c r="BA4" s="286" t="e">
        <f t="shared" ref="BA4:BA43" si="17">AS4/1000</f>
        <v>#DIV/0!</v>
      </c>
      <c r="BB4" s="286">
        <f>AT4/1000</f>
        <v>0</v>
      </c>
      <c r="BC4" s="290" t="e">
        <f t="shared" ref="BC4:BC43" si="18">ROUND(AZ4,0)</f>
        <v>#DIV/0!</v>
      </c>
      <c r="BD4" s="290" t="e">
        <f t="shared" ref="BD4:BD43" si="19">ROUND(BA4,0)</f>
        <v>#DIV/0!</v>
      </c>
      <c r="BE4" s="290">
        <f t="shared" ref="BE4:BE43" si="20">ROUND(BB4,0)</f>
        <v>0</v>
      </c>
      <c r="BF4" s="253" t="e">
        <f t="shared" ref="BF4:BF43" si="21">BC4*1000</f>
        <v>#DIV/0!</v>
      </c>
      <c r="BG4" s="253" t="e">
        <f t="shared" ref="BG4:BG43" si="22">BD4*1000</f>
        <v>#DIV/0!</v>
      </c>
      <c r="BH4" s="253">
        <f t="shared" ref="BH4:BH43" si="23">BE4*1000</f>
        <v>0</v>
      </c>
      <c r="BI4" s="253">
        <f t="shared" ref="BI4:BI43" si="24">AT4</f>
        <v>0</v>
      </c>
      <c r="BJ4" s="253">
        <f t="shared" ref="BJ4:BJ43" si="25">BI4-BH4</f>
        <v>0</v>
      </c>
      <c r="BK4" s="2"/>
      <c r="BL4" s="2"/>
      <c r="BM4" s="2"/>
      <c r="BN4" s="293" t="str">
        <f>AX4</f>
        <v>Taybo Beach</v>
      </c>
      <c r="BO4" s="293" t="str">
        <f>AY4</f>
        <v>Desayuno</v>
      </c>
      <c r="BP4" s="257">
        <f>Cotizador!I68</f>
        <v>0</v>
      </c>
      <c r="BQ4" s="253">
        <f>BQ3</f>
        <v>60000</v>
      </c>
      <c r="BR4" s="253" t="e">
        <f>BP4+BF4</f>
        <v>#DIV/0!</v>
      </c>
      <c r="BS4" s="253" t="e">
        <f>BP4+BG4</f>
        <v>#DIV/0!</v>
      </c>
      <c r="BT4" s="253">
        <f>BQ4+BH4</f>
        <v>60000</v>
      </c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</row>
    <row r="5" spans="1:279" s="258" customFormat="1" x14ac:dyDescent="0.6">
      <c r="A5" s="258">
        <v>101</v>
      </c>
      <c r="B5" s="231" t="s">
        <v>387</v>
      </c>
      <c r="C5" s="231">
        <v>1</v>
      </c>
      <c r="D5" s="231" t="s">
        <v>346</v>
      </c>
      <c r="E5" s="231" t="s">
        <v>388</v>
      </c>
      <c r="F5" s="232">
        <f>G5*2</f>
        <v>130000</v>
      </c>
      <c r="G5" s="232">
        <v>65000</v>
      </c>
      <c r="H5" s="232">
        <v>60000</v>
      </c>
      <c r="I5" s="232">
        <v>50000</v>
      </c>
      <c r="J5" s="233" t="s">
        <v>326</v>
      </c>
      <c r="K5" s="233" t="s">
        <v>328</v>
      </c>
      <c r="L5" s="259">
        <f>Cotizador!D27</f>
        <v>0</v>
      </c>
      <c r="M5" s="259" t="str">
        <f t="shared" ref="M5:R5" si="26">M3</f>
        <v>0</v>
      </c>
      <c r="N5" s="260">
        <f t="shared" si="26"/>
        <v>0</v>
      </c>
      <c r="O5" s="260">
        <f t="shared" si="26"/>
        <v>0</v>
      </c>
      <c r="P5" s="260">
        <f t="shared" si="26"/>
        <v>0</v>
      </c>
      <c r="Q5" s="260">
        <f t="shared" si="26"/>
        <v>0</v>
      </c>
      <c r="R5" s="261">
        <f t="shared" si="26"/>
        <v>0</v>
      </c>
      <c r="S5" s="252">
        <f t="shared" si="0"/>
        <v>0</v>
      </c>
      <c r="T5" s="252">
        <f t="shared" si="1"/>
        <v>0</v>
      </c>
      <c r="U5" s="252">
        <f t="shared" si="2"/>
        <v>0</v>
      </c>
      <c r="V5" s="252">
        <f t="shared" si="3"/>
        <v>0</v>
      </c>
      <c r="W5" s="2"/>
      <c r="X5" s="2" t="str">
        <f>B7</f>
        <v>Bello Caribe Superior</v>
      </c>
      <c r="Y5" s="2" t="str">
        <f>D7</f>
        <v>Desayuno</v>
      </c>
      <c r="Z5" s="253">
        <f>S7+S8</f>
        <v>0</v>
      </c>
      <c r="AA5" s="253">
        <f t="shared" ref="AA5:AC5" si="27">T7+T8</f>
        <v>0</v>
      </c>
      <c r="AB5" s="253">
        <f t="shared" si="27"/>
        <v>0</v>
      </c>
      <c r="AC5" s="253">
        <f t="shared" si="27"/>
        <v>0</v>
      </c>
      <c r="AD5" s="2"/>
      <c r="AE5" s="2"/>
      <c r="AF5" s="254">
        <f>AF3</f>
        <v>1</v>
      </c>
      <c r="AG5" s="255" t="str">
        <f t="shared" si="5"/>
        <v>Bello Caribe Superior</v>
      </c>
      <c r="AH5" s="255" t="str">
        <f t="shared" si="6"/>
        <v>Desayuno</v>
      </c>
      <c r="AI5" s="256">
        <f t="shared" si="7"/>
        <v>0</v>
      </c>
      <c r="AJ5" s="256">
        <f t="shared" si="8"/>
        <v>0</v>
      </c>
      <c r="AK5" s="256">
        <f t="shared" si="9"/>
        <v>0</v>
      </c>
      <c r="AL5" s="256">
        <f t="shared" si="10"/>
        <v>0</v>
      </c>
      <c r="AM5" s="257">
        <f t="shared" si="11"/>
        <v>0</v>
      </c>
      <c r="AN5" s="2"/>
      <c r="AO5" s="2"/>
      <c r="AP5" s="2" t="str">
        <f t="shared" si="12"/>
        <v>Bello Caribe Superior</v>
      </c>
      <c r="AQ5" s="2" t="str">
        <f t="shared" si="13"/>
        <v>Desayuno</v>
      </c>
      <c r="AR5" s="253" t="e">
        <f t="shared" ref="AR5:AR43" si="28">(AI5+AJ5+AK5)/(N5+O5+P5)</f>
        <v>#DIV/0!</v>
      </c>
      <c r="AS5" s="253" t="e">
        <f t="shared" ref="AS5:AS43" si="29">AL5/Q5</f>
        <v>#DIV/0!</v>
      </c>
      <c r="AT5" s="253">
        <f t="shared" ref="AT5:AT43" si="30">AM5</f>
        <v>0</v>
      </c>
      <c r="AU5" s="2"/>
      <c r="AV5" s="2"/>
      <c r="AW5" s="2"/>
      <c r="AX5" s="2" t="str">
        <f t="shared" si="14"/>
        <v>Bello Caribe Superior</v>
      </c>
      <c r="AY5" s="2" t="str">
        <f t="shared" si="15"/>
        <v>Desayuno</v>
      </c>
      <c r="AZ5" s="286" t="e">
        <f t="shared" si="16"/>
        <v>#DIV/0!</v>
      </c>
      <c r="BA5" s="286" t="e">
        <f t="shared" si="17"/>
        <v>#DIV/0!</v>
      </c>
      <c r="BB5" s="286">
        <f t="shared" ref="BB5:BB43" si="31">AT5/1000</f>
        <v>0</v>
      </c>
      <c r="BC5" s="290" t="e">
        <f t="shared" si="18"/>
        <v>#DIV/0!</v>
      </c>
      <c r="BD5" s="290" t="e">
        <f t="shared" si="19"/>
        <v>#DIV/0!</v>
      </c>
      <c r="BE5" s="290">
        <f t="shared" si="20"/>
        <v>0</v>
      </c>
      <c r="BF5" s="253" t="e">
        <f t="shared" si="21"/>
        <v>#DIV/0!</v>
      </c>
      <c r="BG5" s="253" t="e">
        <f t="shared" si="22"/>
        <v>#DIV/0!</v>
      </c>
      <c r="BH5" s="253">
        <f t="shared" si="23"/>
        <v>0</v>
      </c>
      <c r="BI5" s="253">
        <f t="shared" si="24"/>
        <v>0</v>
      </c>
      <c r="BJ5" s="253">
        <f t="shared" si="25"/>
        <v>0</v>
      </c>
      <c r="BK5" s="2"/>
      <c r="BL5" s="2"/>
      <c r="BM5" s="2"/>
      <c r="BN5" s="293" t="str">
        <f t="shared" ref="BN5:BN16" si="32">AX5</f>
        <v>Bello Caribe Superior</v>
      </c>
      <c r="BO5" s="293" t="str">
        <f t="shared" ref="BO5:BO16" si="33">AY5</f>
        <v>Desayuno</v>
      </c>
      <c r="BP5" s="257">
        <f>Cotizador!I68</f>
        <v>0</v>
      </c>
      <c r="BQ5" s="253">
        <f>BQ3</f>
        <v>60000</v>
      </c>
      <c r="BR5" s="253" t="e">
        <f t="shared" ref="BR5:BR43" si="34">BP5+BF5</f>
        <v>#DIV/0!</v>
      </c>
      <c r="BS5" s="253" t="e">
        <f t="shared" ref="BS5:BS43" si="35">BP5+BG5</f>
        <v>#DIV/0!</v>
      </c>
      <c r="BT5" s="253">
        <f t="shared" ref="BT5:BT43" si="36">BQ5+BH5</f>
        <v>60000</v>
      </c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</row>
    <row r="6" spans="1:279" s="258" customFormat="1" x14ac:dyDescent="0.6">
      <c r="A6" s="258">
        <f>A5</f>
        <v>101</v>
      </c>
      <c r="B6" s="231" t="str">
        <f>B5</f>
        <v>Taybo Beach</v>
      </c>
      <c r="C6" s="231">
        <v>2</v>
      </c>
      <c r="D6" s="231" t="str">
        <f>D5</f>
        <v>Desayuno</v>
      </c>
      <c r="E6" s="231" t="str">
        <f>E5</f>
        <v>A</v>
      </c>
      <c r="F6" s="232">
        <f>G6*2</f>
        <v>220000</v>
      </c>
      <c r="G6" s="232">
        <v>110000</v>
      </c>
      <c r="H6" s="232">
        <v>100000</v>
      </c>
      <c r="I6" s="232">
        <v>90000</v>
      </c>
      <c r="J6" s="233" t="s">
        <v>326</v>
      </c>
      <c r="K6" s="233" t="s">
        <v>329</v>
      </c>
      <c r="L6" s="259">
        <f>Cotizador!D27</f>
        <v>0</v>
      </c>
      <c r="M6" s="259" t="str">
        <f>M4</f>
        <v>0</v>
      </c>
      <c r="N6" s="260">
        <f>N3</f>
        <v>0</v>
      </c>
      <c r="O6" s="260">
        <f>O3</f>
        <v>0</v>
      </c>
      <c r="P6" s="260">
        <f>P3</f>
        <v>0</v>
      </c>
      <c r="Q6" s="260">
        <f>Q3</f>
        <v>0</v>
      </c>
      <c r="R6" s="261">
        <f>R3</f>
        <v>0</v>
      </c>
      <c r="S6" s="252">
        <f t="shared" si="0"/>
        <v>0</v>
      </c>
      <c r="T6" s="252">
        <f t="shared" si="1"/>
        <v>0</v>
      </c>
      <c r="U6" s="252">
        <f t="shared" si="2"/>
        <v>0</v>
      </c>
      <c r="V6" s="252">
        <f t="shared" si="3"/>
        <v>0</v>
      </c>
      <c r="W6" s="2"/>
      <c r="X6" s="2" t="str">
        <f>B9</f>
        <v>Portobahía</v>
      </c>
      <c r="Y6" s="2" t="str">
        <f>D9</f>
        <v>Desayuno</v>
      </c>
      <c r="Z6" s="253">
        <f>S9+S10</f>
        <v>0</v>
      </c>
      <c r="AA6" s="253">
        <f t="shared" ref="AA6:AC6" si="37">T9+T10</f>
        <v>0</v>
      </c>
      <c r="AB6" s="253">
        <f t="shared" si="37"/>
        <v>0</v>
      </c>
      <c r="AC6" s="253">
        <f t="shared" si="37"/>
        <v>0</v>
      </c>
      <c r="AD6" s="2"/>
      <c r="AE6" s="2"/>
      <c r="AF6" s="254">
        <f>AF3</f>
        <v>1</v>
      </c>
      <c r="AG6" s="255" t="str">
        <f t="shared" si="5"/>
        <v>Portobahía</v>
      </c>
      <c r="AH6" s="255" t="str">
        <f t="shared" si="6"/>
        <v>Desayuno</v>
      </c>
      <c r="AI6" s="256">
        <f t="shared" si="7"/>
        <v>0</v>
      </c>
      <c r="AJ6" s="256">
        <f t="shared" si="8"/>
        <v>0</v>
      </c>
      <c r="AK6" s="256">
        <f t="shared" si="9"/>
        <v>0</v>
      </c>
      <c r="AL6" s="256">
        <f t="shared" si="10"/>
        <v>0</v>
      </c>
      <c r="AM6" s="257">
        <f t="shared" si="11"/>
        <v>0</v>
      </c>
      <c r="AN6" s="2"/>
      <c r="AO6" s="2"/>
      <c r="AP6" s="2" t="str">
        <f t="shared" si="12"/>
        <v>Portobahía</v>
      </c>
      <c r="AQ6" s="2" t="str">
        <f t="shared" si="13"/>
        <v>Desayuno</v>
      </c>
      <c r="AR6" s="253" t="e">
        <f t="shared" si="28"/>
        <v>#DIV/0!</v>
      </c>
      <c r="AS6" s="253" t="e">
        <f t="shared" si="29"/>
        <v>#DIV/0!</v>
      </c>
      <c r="AT6" s="253">
        <f t="shared" si="30"/>
        <v>0</v>
      </c>
      <c r="AU6" s="2"/>
      <c r="AV6" s="2"/>
      <c r="AW6" s="2"/>
      <c r="AX6" s="2" t="str">
        <f t="shared" si="14"/>
        <v>Portobahía</v>
      </c>
      <c r="AY6" s="2" t="str">
        <f t="shared" si="15"/>
        <v>Desayuno</v>
      </c>
      <c r="AZ6" s="286" t="e">
        <f t="shared" si="16"/>
        <v>#DIV/0!</v>
      </c>
      <c r="BA6" s="286" t="e">
        <f t="shared" si="17"/>
        <v>#DIV/0!</v>
      </c>
      <c r="BB6" s="286">
        <f t="shared" si="31"/>
        <v>0</v>
      </c>
      <c r="BC6" s="290" t="e">
        <f t="shared" si="18"/>
        <v>#DIV/0!</v>
      </c>
      <c r="BD6" s="290" t="e">
        <f t="shared" si="19"/>
        <v>#DIV/0!</v>
      </c>
      <c r="BE6" s="290">
        <f t="shared" si="20"/>
        <v>0</v>
      </c>
      <c r="BF6" s="253" t="e">
        <f t="shared" si="21"/>
        <v>#DIV/0!</v>
      </c>
      <c r="BG6" s="253" t="e">
        <f t="shared" si="22"/>
        <v>#DIV/0!</v>
      </c>
      <c r="BH6" s="253">
        <f t="shared" si="23"/>
        <v>0</v>
      </c>
      <c r="BI6" s="253">
        <f t="shared" si="24"/>
        <v>0</v>
      </c>
      <c r="BJ6" s="253">
        <f t="shared" si="25"/>
        <v>0</v>
      </c>
      <c r="BK6" s="2"/>
      <c r="BL6" s="2"/>
      <c r="BM6" s="2"/>
      <c r="BN6" s="293" t="str">
        <f t="shared" si="32"/>
        <v>Portobahía</v>
      </c>
      <c r="BO6" s="293" t="str">
        <f t="shared" si="33"/>
        <v>Desayuno</v>
      </c>
      <c r="BP6" s="253">
        <f>Cotizador!I68</f>
        <v>0</v>
      </c>
      <c r="BQ6" s="253">
        <f>BQ3</f>
        <v>60000</v>
      </c>
      <c r="BR6" s="253" t="e">
        <f t="shared" si="34"/>
        <v>#DIV/0!</v>
      </c>
      <c r="BS6" s="253" t="e">
        <f t="shared" si="35"/>
        <v>#DIV/0!</v>
      </c>
      <c r="BT6" s="253">
        <f t="shared" si="36"/>
        <v>60000</v>
      </c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</row>
    <row r="7" spans="1:279" s="248" customFormat="1" x14ac:dyDescent="0.6">
      <c r="A7" s="248">
        <v>102</v>
      </c>
      <c r="B7" s="224" t="s">
        <v>357</v>
      </c>
      <c r="C7" s="224">
        <v>1</v>
      </c>
      <c r="D7" s="224" t="s">
        <v>346</v>
      </c>
      <c r="E7" s="224" t="s">
        <v>388</v>
      </c>
      <c r="F7" s="225">
        <v>140000</v>
      </c>
      <c r="G7" s="225">
        <v>70000</v>
      </c>
      <c r="H7" s="225">
        <v>70000</v>
      </c>
      <c r="I7" s="225">
        <v>70000</v>
      </c>
      <c r="J7" s="224" t="s">
        <v>356</v>
      </c>
      <c r="K7" s="224" t="s">
        <v>352</v>
      </c>
      <c r="L7" s="249">
        <f>Cotizador!D27</f>
        <v>0</v>
      </c>
      <c r="M7" s="249" t="str">
        <f t="shared" ref="M7:R7" si="38">M3</f>
        <v>0</v>
      </c>
      <c r="N7" s="250">
        <f t="shared" si="38"/>
        <v>0</v>
      </c>
      <c r="O7" s="250">
        <f t="shared" si="38"/>
        <v>0</v>
      </c>
      <c r="P7" s="250">
        <f t="shared" si="38"/>
        <v>0</v>
      </c>
      <c r="Q7" s="250">
        <f t="shared" si="38"/>
        <v>0</v>
      </c>
      <c r="R7" s="251">
        <f t="shared" si="38"/>
        <v>0</v>
      </c>
      <c r="S7" s="252">
        <f t="shared" si="0"/>
        <v>0</v>
      </c>
      <c r="T7" s="252">
        <f t="shared" si="1"/>
        <v>0</v>
      </c>
      <c r="U7" s="252">
        <f t="shared" si="2"/>
        <v>0</v>
      </c>
      <c r="V7" s="252">
        <f t="shared" si="3"/>
        <v>0</v>
      </c>
      <c r="W7" s="2"/>
      <c r="X7" s="2" t="str">
        <f>B11</f>
        <v>Taybo Kai</v>
      </c>
      <c r="Y7" s="2" t="str">
        <f>D11</f>
        <v>Desayuno</v>
      </c>
      <c r="Z7" s="253">
        <f>S11+S12</f>
        <v>0</v>
      </c>
      <c r="AA7" s="253">
        <f t="shared" ref="AA7:AC7" si="39">T11+T12</f>
        <v>0</v>
      </c>
      <c r="AB7" s="253">
        <f t="shared" si="39"/>
        <v>0</v>
      </c>
      <c r="AC7" s="253">
        <f t="shared" si="39"/>
        <v>0</v>
      </c>
      <c r="AD7" s="2"/>
      <c r="AE7" s="2"/>
      <c r="AF7" s="254">
        <f>AF3</f>
        <v>1</v>
      </c>
      <c r="AG7" s="255" t="str">
        <f t="shared" si="5"/>
        <v>Taybo Kai</v>
      </c>
      <c r="AH7" s="255" t="str">
        <f t="shared" si="6"/>
        <v>Desayuno</v>
      </c>
      <c r="AI7" s="256">
        <f t="shared" si="7"/>
        <v>0</v>
      </c>
      <c r="AJ7" s="256">
        <f t="shared" si="8"/>
        <v>0</v>
      </c>
      <c r="AK7" s="256">
        <f t="shared" si="9"/>
        <v>0</v>
      </c>
      <c r="AL7" s="256">
        <f t="shared" si="10"/>
        <v>0</v>
      </c>
      <c r="AM7" s="257">
        <f t="shared" si="11"/>
        <v>0</v>
      </c>
      <c r="AN7" s="2"/>
      <c r="AO7" s="2"/>
      <c r="AP7" s="2" t="str">
        <f t="shared" si="12"/>
        <v>Taybo Kai</v>
      </c>
      <c r="AQ7" s="2" t="str">
        <f t="shared" si="13"/>
        <v>Desayuno</v>
      </c>
      <c r="AR7" s="253" t="e">
        <f t="shared" si="28"/>
        <v>#DIV/0!</v>
      </c>
      <c r="AS7" s="253" t="e">
        <f t="shared" si="29"/>
        <v>#DIV/0!</v>
      </c>
      <c r="AT7" s="253">
        <f t="shared" si="30"/>
        <v>0</v>
      </c>
      <c r="AU7" s="2"/>
      <c r="AV7" s="2"/>
      <c r="AW7" s="2"/>
      <c r="AX7" s="2" t="str">
        <f t="shared" si="14"/>
        <v>Taybo Kai</v>
      </c>
      <c r="AY7" s="2" t="str">
        <f t="shared" si="15"/>
        <v>Desayuno</v>
      </c>
      <c r="AZ7" s="286" t="e">
        <f t="shared" si="16"/>
        <v>#DIV/0!</v>
      </c>
      <c r="BA7" s="286" t="e">
        <f t="shared" si="17"/>
        <v>#DIV/0!</v>
      </c>
      <c r="BB7" s="286">
        <f t="shared" si="31"/>
        <v>0</v>
      </c>
      <c r="BC7" s="290" t="e">
        <f t="shared" si="18"/>
        <v>#DIV/0!</v>
      </c>
      <c r="BD7" s="290" t="e">
        <f t="shared" si="19"/>
        <v>#DIV/0!</v>
      </c>
      <c r="BE7" s="290">
        <f t="shared" si="20"/>
        <v>0</v>
      </c>
      <c r="BF7" s="253" t="e">
        <f t="shared" si="21"/>
        <v>#DIV/0!</v>
      </c>
      <c r="BG7" s="253" t="e">
        <f t="shared" si="22"/>
        <v>#DIV/0!</v>
      </c>
      <c r="BH7" s="253">
        <f t="shared" si="23"/>
        <v>0</v>
      </c>
      <c r="BI7" s="253">
        <f t="shared" si="24"/>
        <v>0</v>
      </c>
      <c r="BJ7" s="253">
        <f t="shared" si="25"/>
        <v>0</v>
      </c>
      <c r="BK7" s="2"/>
      <c r="BL7" s="2"/>
      <c r="BM7" s="2"/>
      <c r="BN7" s="293" t="str">
        <f t="shared" si="32"/>
        <v>Taybo Kai</v>
      </c>
      <c r="BO7" s="293" t="str">
        <f t="shared" si="33"/>
        <v>Desayuno</v>
      </c>
      <c r="BP7" s="257">
        <f>Cotizador!I68</f>
        <v>0</v>
      </c>
      <c r="BQ7" s="253">
        <f t="shared" ref="BQ7:BQ43" si="40">BQ4</f>
        <v>60000</v>
      </c>
      <c r="BR7" s="253" t="e">
        <f t="shared" si="34"/>
        <v>#DIV/0!</v>
      </c>
      <c r="BS7" s="253" t="e">
        <f t="shared" si="35"/>
        <v>#DIV/0!</v>
      </c>
      <c r="BT7" s="253">
        <f t="shared" si="36"/>
        <v>60000</v>
      </c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</row>
    <row r="8" spans="1:279" s="248" customFormat="1" x14ac:dyDescent="0.6">
      <c r="A8" s="248">
        <f>A7</f>
        <v>102</v>
      </c>
      <c r="B8" s="224" t="s">
        <v>357</v>
      </c>
      <c r="C8" s="224">
        <v>2</v>
      </c>
      <c r="D8" s="224" t="s">
        <v>346</v>
      </c>
      <c r="E8" s="224" t="s">
        <v>388</v>
      </c>
      <c r="F8" s="225">
        <v>200000</v>
      </c>
      <c r="G8" s="225">
        <v>100000</v>
      </c>
      <c r="H8" s="225">
        <v>100000</v>
      </c>
      <c r="I8" s="225">
        <v>100000</v>
      </c>
      <c r="J8" s="224" t="s">
        <v>356</v>
      </c>
      <c r="K8" s="224" t="s">
        <v>353</v>
      </c>
      <c r="L8" s="249">
        <f>Cotizador!D27</f>
        <v>0</v>
      </c>
      <c r="M8" s="249" t="str">
        <f>M4</f>
        <v>0</v>
      </c>
      <c r="N8" s="250">
        <f>N3</f>
        <v>0</v>
      </c>
      <c r="O8" s="250">
        <f>O3</f>
        <v>0</v>
      </c>
      <c r="P8" s="250">
        <f>P3</f>
        <v>0</v>
      </c>
      <c r="Q8" s="250">
        <f>Q3</f>
        <v>0</v>
      </c>
      <c r="R8" s="251">
        <f>R3</f>
        <v>0</v>
      </c>
      <c r="S8" s="252">
        <f t="shared" si="0"/>
        <v>0</v>
      </c>
      <c r="T8" s="252">
        <f t="shared" si="1"/>
        <v>0</v>
      </c>
      <c r="U8" s="252">
        <f t="shared" si="2"/>
        <v>0</v>
      </c>
      <c r="V8" s="252">
        <f t="shared" si="3"/>
        <v>0</v>
      </c>
      <c r="W8" s="2"/>
      <c r="X8" s="2" t="str">
        <f>B13</f>
        <v>Bello Caribe con Balcón</v>
      </c>
      <c r="Y8" s="2" t="str">
        <f>D13</f>
        <v>Desayuno</v>
      </c>
      <c r="Z8" s="253">
        <f>S13+S14</f>
        <v>0</v>
      </c>
      <c r="AA8" s="253">
        <f t="shared" ref="AA8:AC8" si="41">T13+T14</f>
        <v>0</v>
      </c>
      <c r="AB8" s="253">
        <f t="shared" si="41"/>
        <v>0</v>
      </c>
      <c r="AC8" s="253">
        <f t="shared" si="41"/>
        <v>0</v>
      </c>
      <c r="AD8" s="2"/>
      <c r="AE8" s="2"/>
      <c r="AF8" s="254">
        <f>AF3</f>
        <v>1</v>
      </c>
      <c r="AG8" s="255" t="str">
        <f t="shared" si="5"/>
        <v>Bello Caribe con Balcón</v>
      </c>
      <c r="AH8" s="255" t="str">
        <f t="shared" si="6"/>
        <v>Desayuno</v>
      </c>
      <c r="AI8" s="256">
        <f t="shared" si="7"/>
        <v>0</v>
      </c>
      <c r="AJ8" s="256">
        <f t="shared" si="8"/>
        <v>0</v>
      </c>
      <c r="AK8" s="256">
        <f t="shared" si="9"/>
        <v>0</v>
      </c>
      <c r="AL8" s="256">
        <f t="shared" si="10"/>
        <v>0</v>
      </c>
      <c r="AM8" s="257">
        <f t="shared" si="11"/>
        <v>0</v>
      </c>
      <c r="AN8" s="2"/>
      <c r="AO8" s="2"/>
      <c r="AP8" s="2" t="str">
        <f t="shared" si="12"/>
        <v>Bello Caribe con Balcón</v>
      </c>
      <c r="AQ8" s="2" t="str">
        <f t="shared" si="13"/>
        <v>Desayuno</v>
      </c>
      <c r="AR8" s="253" t="e">
        <f t="shared" si="28"/>
        <v>#DIV/0!</v>
      </c>
      <c r="AS8" s="253" t="e">
        <f t="shared" si="29"/>
        <v>#DIV/0!</v>
      </c>
      <c r="AT8" s="253">
        <f t="shared" si="30"/>
        <v>0</v>
      </c>
      <c r="AU8" s="2"/>
      <c r="AV8" s="2"/>
      <c r="AW8" s="2"/>
      <c r="AX8" s="2" t="str">
        <f t="shared" si="14"/>
        <v>Bello Caribe con Balcón</v>
      </c>
      <c r="AY8" s="2" t="str">
        <f t="shared" si="15"/>
        <v>Desayuno</v>
      </c>
      <c r="AZ8" s="286" t="e">
        <f t="shared" si="16"/>
        <v>#DIV/0!</v>
      </c>
      <c r="BA8" s="286" t="e">
        <f t="shared" si="17"/>
        <v>#DIV/0!</v>
      </c>
      <c r="BB8" s="286">
        <f t="shared" si="31"/>
        <v>0</v>
      </c>
      <c r="BC8" s="290" t="e">
        <f t="shared" si="18"/>
        <v>#DIV/0!</v>
      </c>
      <c r="BD8" s="290" t="e">
        <f t="shared" si="19"/>
        <v>#DIV/0!</v>
      </c>
      <c r="BE8" s="290">
        <f t="shared" si="20"/>
        <v>0</v>
      </c>
      <c r="BF8" s="253" t="e">
        <f t="shared" si="21"/>
        <v>#DIV/0!</v>
      </c>
      <c r="BG8" s="253" t="e">
        <f t="shared" si="22"/>
        <v>#DIV/0!</v>
      </c>
      <c r="BH8" s="253">
        <f t="shared" si="23"/>
        <v>0</v>
      </c>
      <c r="BI8" s="253">
        <f t="shared" si="24"/>
        <v>0</v>
      </c>
      <c r="BJ8" s="253">
        <f t="shared" si="25"/>
        <v>0</v>
      </c>
      <c r="BK8" s="2"/>
      <c r="BL8" s="2"/>
      <c r="BM8" s="2"/>
      <c r="BN8" s="293" t="str">
        <f t="shared" si="32"/>
        <v>Bello Caribe con Balcón</v>
      </c>
      <c r="BO8" s="293" t="str">
        <f t="shared" si="33"/>
        <v>Desayuno</v>
      </c>
      <c r="BP8" s="257">
        <f>Cotizador!I68</f>
        <v>0</v>
      </c>
      <c r="BQ8" s="253">
        <f t="shared" si="40"/>
        <v>60000</v>
      </c>
      <c r="BR8" s="253" t="e">
        <f t="shared" si="34"/>
        <v>#DIV/0!</v>
      </c>
      <c r="BS8" s="253" t="e">
        <f t="shared" si="35"/>
        <v>#DIV/0!</v>
      </c>
      <c r="BT8" s="253">
        <f t="shared" si="36"/>
        <v>60000</v>
      </c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</row>
    <row r="9" spans="1:279" s="258" customFormat="1" x14ac:dyDescent="0.6">
      <c r="A9" s="258">
        <v>103</v>
      </c>
      <c r="B9" s="234" t="s">
        <v>376</v>
      </c>
      <c r="C9" s="234">
        <v>1</v>
      </c>
      <c r="D9" s="234" t="s">
        <v>346</v>
      </c>
      <c r="E9" s="234" t="s">
        <v>388</v>
      </c>
      <c r="F9" s="235">
        <v>140000</v>
      </c>
      <c r="G9" s="235">
        <v>75000</v>
      </c>
      <c r="H9" s="235">
        <v>75000</v>
      </c>
      <c r="I9" s="235">
        <v>70000</v>
      </c>
      <c r="J9" s="234" t="s">
        <v>359</v>
      </c>
      <c r="K9" s="234" t="s">
        <v>374</v>
      </c>
      <c r="L9" s="259">
        <f>Cotizador!D27</f>
        <v>0</v>
      </c>
      <c r="M9" s="259" t="str">
        <f t="shared" ref="M9:R9" si="42">M3</f>
        <v>0</v>
      </c>
      <c r="N9" s="260">
        <f t="shared" si="42"/>
        <v>0</v>
      </c>
      <c r="O9" s="260">
        <f t="shared" si="42"/>
        <v>0</v>
      </c>
      <c r="P9" s="260">
        <f t="shared" si="42"/>
        <v>0</v>
      </c>
      <c r="Q9" s="260">
        <f t="shared" si="42"/>
        <v>0</v>
      </c>
      <c r="R9" s="261">
        <f t="shared" si="42"/>
        <v>0</v>
      </c>
      <c r="S9" s="252">
        <f t="shared" si="0"/>
        <v>0</v>
      </c>
      <c r="T9" s="252">
        <f t="shared" si="1"/>
        <v>0</v>
      </c>
      <c r="U9" s="252">
        <f t="shared" si="2"/>
        <v>0</v>
      </c>
      <c r="V9" s="252">
        <f t="shared" si="3"/>
        <v>0</v>
      </c>
      <c r="W9" s="2"/>
      <c r="X9" s="2" t="str">
        <f>B15</f>
        <v>Palmarena</v>
      </c>
      <c r="Y9" s="2" t="str">
        <f>D15</f>
        <v>Desayuno</v>
      </c>
      <c r="Z9" s="253">
        <f>S15+S16</f>
        <v>0</v>
      </c>
      <c r="AA9" s="253">
        <f t="shared" ref="AA9:AC9" si="43">T15+T16</f>
        <v>0</v>
      </c>
      <c r="AB9" s="253">
        <f t="shared" si="43"/>
        <v>0</v>
      </c>
      <c r="AC9" s="253">
        <f t="shared" si="43"/>
        <v>0</v>
      </c>
      <c r="AD9" s="2"/>
      <c r="AE9" s="2"/>
      <c r="AF9" s="254">
        <f>AF3</f>
        <v>1</v>
      </c>
      <c r="AG9" s="255" t="str">
        <f t="shared" si="5"/>
        <v>Palmarena</v>
      </c>
      <c r="AH9" s="255" t="str">
        <f t="shared" si="6"/>
        <v>Desayuno</v>
      </c>
      <c r="AI9" s="256">
        <f t="shared" ref="AI9:AI43" si="44">Z9*AF9</f>
        <v>0</v>
      </c>
      <c r="AJ9" s="256">
        <f t="shared" ref="AJ9:AJ43" si="45">AA9*AF9</f>
        <v>0</v>
      </c>
      <c r="AK9" s="256">
        <f t="shared" ref="AK9:AK43" si="46">AB9*AF9</f>
        <v>0</v>
      </c>
      <c r="AL9" s="256">
        <f t="shared" ref="AL9:AL43" si="47">AC9*AF9</f>
        <v>0</v>
      </c>
      <c r="AM9" s="257">
        <f t="shared" ref="AM9:AM43" si="48">AI9+AJ9+AK9+AL9</f>
        <v>0</v>
      </c>
      <c r="AN9" s="2"/>
      <c r="AO9" s="2"/>
      <c r="AP9" s="2" t="str">
        <f t="shared" si="12"/>
        <v>Palmarena</v>
      </c>
      <c r="AQ9" s="2" t="str">
        <f t="shared" si="13"/>
        <v>Desayuno</v>
      </c>
      <c r="AR9" s="253" t="e">
        <f t="shared" si="28"/>
        <v>#DIV/0!</v>
      </c>
      <c r="AS9" s="253" t="e">
        <f t="shared" si="29"/>
        <v>#DIV/0!</v>
      </c>
      <c r="AT9" s="253">
        <f t="shared" si="30"/>
        <v>0</v>
      </c>
      <c r="AU9" s="2"/>
      <c r="AV9" s="2"/>
      <c r="AW9" s="2"/>
      <c r="AX9" s="2" t="str">
        <f t="shared" si="14"/>
        <v>Palmarena</v>
      </c>
      <c r="AY9" s="2" t="str">
        <f t="shared" si="15"/>
        <v>Desayuno</v>
      </c>
      <c r="AZ9" s="286" t="e">
        <f t="shared" si="16"/>
        <v>#DIV/0!</v>
      </c>
      <c r="BA9" s="286" t="e">
        <f t="shared" si="17"/>
        <v>#DIV/0!</v>
      </c>
      <c r="BB9" s="286">
        <f t="shared" si="31"/>
        <v>0</v>
      </c>
      <c r="BC9" s="290" t="e">
        <f t="shared" si="18"/>
        <v>#DIV/0!</v>
      </c>
      <c r="BD9" s="290" t="e">
        <f t="shared" si="19"/>
        <v>#DIV/0!</v>
      </c>
      <c r="BE9" s="290">
        <f t="shared" si="20"/>
        <v>0</v>
      </c>
      <c r="BF9" s="253" t="e">
        <f t="shared" si="21"/>
        <v>#DIV/0!</v>
      </c>
      <c r="BG9" s="253" t="e">
        <f t="shared" si="22"/>
        <v>#DIV/0!</v>
      </c>
      <c r="BH9" s="253">
        <f t="shared" si="23"/>
        <v>0</v>
      </c>
      <c r="BI9" s="253">
        <f t="shared" si="24"/>
        <v>0</v>
      </c>
      <c r="BJ9" s="253">
        <f t="shared" si="25"/>
        <v>0</v>
      </c>
      <c r="BK9" s="2"/>
      <c r="BL9" s="2"/>
      <c r="BM9" s="2"/>
      <c r="BN9" s="293" t="str">
        <f t="shared" si="32"/>
        <v>Palmarena</v>
      </c>
      <c r="BO9" s="293" t="str">
        <f t="shared" si="33"/>
        <v>Desayuno</v>
      </c>
      <c r="BP9" s="253">
        <f>Cotizador!I68</f>
        <v>0</v>
      </c>
      <c r="BQ9" s="253">
        <f t="shared" si="40"/>
        <v>60000</v>
      </c>
      <c r="BR9" s="253" t="e">
        <f t="shared" si="34"/>
        <v>#DIV/0!</v>
      </c>
      <c r="BS9" s="253" t="e">
        <f t="shared" si="35"/>
        <v>#DIV/0!</v>
      </c>
      <c r="BT9" s="253">
        <f t="shared" si="36"/>
        <v>60000</v>
      </c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</row>
    <row r="10" spans="1:279" s="258" customFormat="1" x14ac:dyDescent="0.6">
      <c r="A10" s="258">
        <f>A9</f>
        <v>103</v>
      </c>
      <c r="B10" s="234" t="str">
        <f>B9</f>
        <v>Portobahía</v>
      </c>
      <c r="C10" s="234">
        <v>2</v>
      </c>
      <c r="D10" s="234" t="str">
        <f>D9</f>
        <v>Desayuno</v>
      </c>
      <c r="E10" s="234" t="s">
        <v>388</v>
      </c>
      <c r="F10" s="235">
        <v>200000</v>
      </c>
      <c r="G10" s="235">
        <v>135000</v>
      </c>
      <c r="H10" s="235">
        <v>135000</v>
      </c>
      <c r="I10" s="235">
        <v>95000</v>
      </c>
      <c r="J10" s="234" t="str">
        <f>J9</f>
        <v>5 a 9</v>
      </c>
      <c r="K10" s="236" t="s">
        <v>375</v>
      </c>
      <c r="L10" s="259">
        <f>Cotizador!D27</f>
        <v>0</v>
      </c>
      <c r="M10" s="259" t="str">
        <f>M4</f>
        <v>0</v>
      </c>
      <c r="N10" s="260">
        <f>N3</f>
        <v>0</v>
      </c>
      <c r="O10" s="260">
        <f>O3</f>
        <v>0</v>
      </c>
      <c r="P10" s="260">
        <f>P3</f>
        <v>0</v>
      </c>
      <c r="Q10" s="260">
        <f>Q3</f>
        <v>0</v>
      </c>
      <c r="R10" s="261">
        <f>R3</f>
        <v>0</v>
      </c>
      <c r="S10" s="252">
        <f t="shared" si="0"/>
        <v>0</v>
      </c>
      <c r="T10" s="252">
        <f t="shared" si="1"/>
        <v>0</v>
      </c>
      <c r="U10" s="252">
        <f t="shared" si="2"/>
        <v>0</v>
      </c>
      <c r="V10" s="252">
        <f t="shared" si="3"/>
        <v>0</v>
      </c>
      <c r="W10" s="2"/>
      <c r="X10" s="2" t="str">
        <f>B17</f>
        <v>Be La Sierra Estandar</v>
      </c>
      <c r="Y10" s="2" t="str">
        <f>D17</f>
        <v>Desayuno</v>
      </c>
      <c r="Z10" s="253">
        <f>S17+S18</f>
        <v>0</v>
      </c>
      <c r="AA10" s="253">
        <f t="shared" ref="AA10:AC10" si="49">T17+T18</f>
        <v>0</v>
      </c>
      <c r="AB10" s="253">
        <f t="shared" si="49"/>
        <v>0</v>
      </c>
      <c r="AC10" s="253">
        <f t="shared" si="49"/>
        <v>0</v>
      </c>
      <c r="AD10" s="2"/>
      <c r="AE10" s="2"/>
      <c r="AF10" s="254">
        <f>AF3</f>
        <v>1</v>
      </c>
      <c r="AG10" s="255" t="str">
        <f t="shared" si="5"/>
        <v>Be La Sierra Estandar</v>
      </c>
      <c r="AH10" s="255" t="str">
        <f t="shared" si="6"/>
        <v>Desayuno</v>
      </c>
      <c r="AI10" s="256">
        <f t="shared" si="44"/>
        <v>0</v>
      </c>
      <c r="AJ10" s="256">
        <f t="shared" si="45"/>
        <v>0</v>
      </c>
      <c r="AK10" s="256">
        <f t="shared" si="46"/>
        <v>0</v>
      </c>
      <c r="AL10" s="256">
        <f t="shared" si="47"/>
        <v>0</v>
      </c>
      <c r="AM10" s="257">
        <f t="shared" si="48"/>
        <v>0</v>
      </c>
      <c r="AN10" s="2"/>
      <c r="AO10" s="2"/>
      <c r="AP10" s="2" t="str">
        <f t="shared" si="12"/>
        <v>Be La Sierra Estandar</v>
      </c>
      <c r="AQ10" s="2" t="str">
        <f t="shared" si="13"/>
        <v>Desayuno</v>
      </c>
      <c r="AR10" s="253" t="e">
        <f t="shared" si="28"/>
        <v>#DIV/0!</v>
      </c>
      <c r="AS10" s="253" t="e">
        <f t="shared" si="29"/>
        <v>#DIV/0!</v>
      </c>
      <c r="AT10" s="253">
        <f t="shared" si="30"/>
        <v>0</v>
      </c>
      <c r="AU10" s="2"/>
      <c r="AV10" s="2"/>
      <c r="AW10" s="2"/>
      <c r="AX10" s="2" t="str">
        <f t="shared" si="14"/>
        <v>Be La Sierra Estandar</v>
      </c>
      <c r="AY10" s="2" t="str">
        <f t="shared" si="15"/>
        <v>Desayuno</v>
      </c>
      <c r="AZ10" s="286" t="e">
        <f t="shared" si="16"/>
        <v>#DIV/0!</v>
      </c>
      <c r="BA10" s="286" t="e">
        <f t="shared" si="17"/>
        <v>#DIV/0!</v>
      </c>
      <c r="BB10" s="286">
        <f t="shared" si="31"/>
        <v>0</v>
      </c>
      <c r="BC10" s="290" t="e">
        <f t="shared" si="18"/>
        <v>#DIV/0!</v>
      </c>
      <c r="BD10" s="290" t="e">
        <f t="shared" si="19"/>
        <v>#DIV/0!</v>
      </c>
      <c r="BE10" s="290">
        <f t="shared" si="20"/>
        <v>0</v>
      </c>
      <c r="BF10" s="253" t="e">
        <f t="shared" si="21"/>
        <v>#DIV/0!</v>
      </c>
      <c r="BG10" s="253" t="e">
        <f t="shared" si="22"/>
        <v>#DIV/0!</v>
      </c>
      <c r="BH10" s="253">
        <f t="shared" si="23"/>
        <v>0</v>
      </c>
      <c r="BI10" s="253">
        <f t="shared" si="24"/>
        <v>0</v>
      </c>
      <c r="BJ10" s="253">
        <f t="shared" si="25"/>
        <v>0</v>
      </c>
      <c r="BK10" s="2"/>
      <c r="BL10" s="2"/>
      <c r="BM10" s="2"/>
      <c r="BN10" s="293" t="str">
        <f t="shared" si="32"/>
        <v>Be La Sierra Estandar</v>
      </c>
      <c r="BO10" s="293" t="str">
        <f t="shared" si="33"/>
        <v>Desayuno</v>
      </c>
      <c r="BP10" s="253">
        <f>Cotizador!I68</f>
        <v>0</v>
      </c>
      <c r="BQ10" s="253">
        <f t="shared" si="40"/>
        <v>60000</v>
      </c>
      <c r="BR10" s="253" t="e">
        <f t="shared" si="34"/>
        <v>#DIV/0!</v>
      </c>
      <c r="BS10" s="253" t="e">
        <f t="shared" si="35"/>
        <v>#DIV/0!</v>
      </c>
      <c r="BT10" s="253">
        <f t="shared" si="36"/>
        <v>60000</v>
      </c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</row>
    <row r="11" spans="1:279" s="248" customFormat="1" x14ac:dyDescent="0.6">
      <c r="A11" s="248">
        <v>104</v>
      </c>
      <c r="B11" s="226" t="s">
        <v>386</v>
      </c>
      <c r="C11" s="226">
        <v>1</v>
      </c>
      <c r="D11" s="226" t="s">
        <v>346</v>
      </c>
      <c r="E11" s="226" t="s">
        <v>388</v>
      </c>
      <c r="F11" s="227">
        <f>G11*2</f>
        <v>150000</v>
      </c>
      <c r="G11" s="227">
        <v>75000</v>
      </c>
      <c r="H11" s="227">
        <v>70000</v>
      </c>
      <c r="I11" s="227">
        <v>60000</v>
      </c>
      <c r="J11" s="228" t="s">
        <v>326</v>
      </c>
      <c r="K11" s="228" t="s">
        <v>328</v>
      </c>
      <c r="L11" s="249">
        <f>Cotizador!D27</f>
        <v>0</v>
      </c>
      <c r="M11" s="249" t="str">
        <f t="shared" ref="M11:R11" si="50">M3</f>
        <v>0</v>
      </c>
      <c r="N11" s="250">
        <f t="shared" si="50"/>
        <v>0</v>
      </c>
      <c r="O11" s="250">
        <f t="shared" si="50"/>
        <v>0</v>
      </c>
      <c r="P11" s="250">
        <f t="shared" si="50"/>
        <v>0</v>
      </c>
      <c r="Q11" s="250">
        <f t="shared" si="50"/>
        <v>0</v>
      </c>
      <c r="R11" s="251">
        <f t="shared" si="50"/>
        <v>0</v>
      </c>
      <c r="S11" s="252">
        <f t="shared" si="0"/>
        <v>0</v>
      </c>
      <c r="T11" s="252">
        <f t="shared" si="1"/>
        <v>0</v>
      </c>
      <c r="U11" s="252">
        <f t="shared" si="2"/>
        <v>0</v>
      </c>
      <c r="V11" s="252">
        <f t="shared" si="3"/>
        <v>0</v>
      </c>
      <c r="W11" s="2"/>
      <c r="X11" s="2" t="str">
        <f>B19</f>
        <v>Dorado Beach</v>
      </c>
      <c r="Y11" s="2" t="str">
        <f>D19</f>
        <v>Desayuno</v>
      </c>
      <c r="Z11" s="253">
        <f>S19+S20</f>
        <v>0</v>
      </c>
      <c r="AA11" s="253">
        <f t="shared" ref="AA11:AC11" si="51">T19+T20</f>
        <v>0</v>
      </c>
      <c r="AB11" s="253">
        <f t="shared" si="51"/>
        <v>0</v>
      </c>
      <c r="AC11" s="253">
        <f t="shared" si="51"/>
        <v>0</v>
      </c>
      <c r="AD11" s="2"/>
      <c r="AE11" s="2"/>
      <c r="AF11" s="254">
        <f>AF3</f>
        <v>1</v>
      </c>
      <c r="AG11" s="255" t="str">
        <f t="shared" si="5"/>
        <v>Dorado Beach</v>
      </c>
      <c r="AH11" s="255" t="str">
        <f t="shared" si="6"/>
        <v>Desayuno</v>
      </c>
      <c r="AI11" s="256">
        <f t="shared" si="44"/>
        <v>0</v>
      </c>
      <c r="AJ11" s="256">
        <f t="shared" si="45"/>
        <v>0</v>
      </c>
      <c r="AK11" s="256">
        <f t="shared" si="46"/>
        <v>0</v>
      </c>
      <c r="AL11" s="256">
        <f t="shared" si="47"/>
        <v>0</v>
      </c>
      <c r="AM11" s="257">
        <f t="shared" si="48"/>
        <v>0</v>
      </c>
      <c r="AN11" s="2"/>
      <c r="AO11" s="2"/>
      <c r="AP11" s="2" t="str">
        <f t="shared" si="12"/>
        <v>Dorado Beach</v>
      </c>
      <c r="AQ11" s="2" t="str">
        <f t="shared" si="13"/>
        <v>Desayuno</v>
      </c>
      <c r="AR11" s="253" t="e">
        <f t="shared" si="28"/>
        <v>#DIV/0!</v>
      </c>
      <c r="AS11" s="253" t="e">
        <f t="shared" si="29"/>
        <v>#DIV/0!</v>
      </c>
      <c r="AT11" s="253">
        <f t="shared" si="30"/>
        <v>0</v>
      </c>
      <c r="AU11" s="2"/>
      <c r="AV11" s="2"/>
      <c r="AW11" s="2"/>
      <c r="AX11" s="2" t="str">
        <f t="shared" si="14"/>
        <v>Dorado Beach</v>
      </c>
      <c r="AY11" s="2" t="str">
        <f t="shared" si="15"/>
        <v>Desayuno</v>
      </c>
      <c r="AZ11" s="286" t="e">
        <f t="shared" si="16"/>
        <v>#DIV/0!</v>
      </c>
      <c r="BA11" s="286" t="e">
        <f t="shared" si="17"/>
        <v>#DIV/0!</v>
      </c>
      <c r="BB11" s="286">
        <f t="shared" si="31"/>
        <v>0</v>
      </c>
      <c r="BC11" s="290" t="e">
        <f t="shared" si="18"/>
        <v>#DIV/0!</v>
      </c>
      <c r="BD11" s="290" t="e">
        <f t="shared" si="19"/>
        <v>#DIV/0!</v>
      </c>
      <c r="BE11" s="290">
        <f t="shared" si="20"/>
        <v>0</v>
      </c>
      <c r="BF11" s="253" t="e">
        <f t="shared" si="21"/>
        <v>#DIV/0!</v>
      </c>
      <c r="BG11" s="253" t="e">
        <f t="shared" si="22"/>
        <v>#DIV/0!</v>
      </c>
      <c r="BH11" s="253">
        <f t="shared" si="23"/>
        <v>0</v>
      </c>
      <c r="BI11" s="253">
        <f t="shared" si="24"/>
        <v>0</v>
      </c>
      <c r="BJ11" s="253">
        <f t="shared" si="25"/>
        <v>0</v>
      </c>
      <c r="BK11" s="2"/>
      <c r="BL11" s="2"/>
      <c r="BM11" s="2"/>
      <c r="BN11" s="293" t="str">
        <f t="shared" si="32"/>
        <v>Dorado Beach</v>
      </c>
      <c r="BO11" s="293" t="str">
        <f t="shared" si="33"/>
        <v>Desayuno</v>
      </c>
      <c r="BP11" s="253">
        <f>Cotizador!I68</f>
        <v>0</v>
      </c>
      <c r="BQ11" s="253">
        <f t="shared" si="40"/>
        <v>60000</v>
      </c>
      <c r="BR11" s="253" t="e">
        <f t="shared" si="34"/>
        <v>#DIV/0!</v>
      </c>
      <c r="BS11" s="253" t="e">
        <f t="shared" si="35"/>
        <v>#DIV/0!</v>
      </c>
      <c r="BT11" s="253">
        <f t="shared" si="36"/>
        <v>60000</v>
      </c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</row>
    <row r="12" spans="1:279" s="248" customFormat="1" x14ac:dyDescent="0.6">
      <c r="A12" s="248">
        <f>A11</f>
        <v>104</v>
      </c>
      <c r="B12" s="226" t="str">
        <f>B11</f>
        <v>Taybo Kai</v>
      </c>
      <c r="C12" s="226">
        <v>2</v>
      </c>
      <c r="D12" s="226" t="str">
        <f>D11</f>
        <v>Desayuno</v>
      </c>
      <c r="E12" s="226" t="str">
        <f>E11</f>
        <v>A</v>
      </c>
      <c r="F12" s="227">
        <f>G12*2</f>
        <v>240000</v>
      </c>
      <c r="G12" s="227">
        <v>120000</v>
      </c>
      <c r="H12" s="227">
        <v>110000</v>
      </c>
      <c r="I12" s="227">
        <v>100000</v>
      </c>
      <c r="J12" s="228" t="str">
        <f>J11</f>
        <v>4 a 9 años</v>
      </c>
      <c r="K12" s="228" t="s">
        <v>329</v>
      </c>
      <c r="L12" s="249">
        <f>Cotizador!D27</f>
        <v>0</v>
      </c>
      <c r="M12" s="249" t="str">
        <f>M4</f>
        <v>0</v>
      </c>
      <c r="N12" s="250">
        <f>N3</f>
        <v>0</v>
      </c>
      <c r="O12" s="250">
        <f>O3</f>
        <v>0</v>
      </c>
      <c r="P12" s="250">
        <f>P3</f>
        <v>0</v>
      </c>
      <c r="Q12" s="250">
        <f>Q3</f>
        <v>0</v>
      </c>
      <c r="R12" s="251">
        <f>R3</f>
        <v>0</v>
      </c>
      <c r="S12" s="252">
        <f t="shared" si="0"/>
        <v>0</v>
      </c>
      <c r="T12" s="252">
        <f t="shared" si="1"/>
        <v>0</v>
      </c>
      <c r="U12" s="252">
        <f t="shared" si="2"/>
        <v>0</v>
      </c>
      <c r="V12" s="252">
        <f t="shared" si="3"/>
        <v>0</v>
      </c>
      <c r="W12" s="2"/>
      <c r="X12" s="2" t="str">
        <f>B21</f>
        <v>Be La Sierra Vista al Mar</v>
      </c>
      <c r="Y12" s="2" t="str">
        <f>D21</f>
        <v>Desayuno</v>
      </c>
      <c r="Z12" s="253">
        <f>S21+S22</f>
        <v>0</v>
      </c>
      <c r="AA12" s="253">
        <f t="shared" ref="AA12:AC12" si="52">T21+T22</f>
        <v>0</v>
      </c>
      <c r="AB12" s="253">
        <f t="shared" si="52"/>
        <v>0</v>
      </c>
      <c r="AC12" s="253">
        <f t="shared" si="52"/>
        <v>0</v>
      </c>
      <c r="AD12" s="2"/>
      <c r="AE12" s="2"/>
      <c r="AF12" s="254">
        <f>AF3</f>
        <v>1</v>
      </c>
      <c r="AG12" s="255" t="str">
        <f t="shared" si="5"/>
        <v>Be La Sierra Vista al Mar</v>
      </c>
      <c r="AH12" s="255" t="str">
        <f t="shared" si="6"/>
        <v>Desayuno</v>
      </c>
      <c r="AI12" s="256">
        <f t="shared" si="44"/>
        <v>0</v>
      </c>
      <c r="AJ12" s="256">
        <f t="shared" si="45"/>
        <v>0</v>
      </c>
      <c r="AK12" s="256">
        <f t="shared" si="46"/>
        <v>0</v>
      </c>
      <c r="AL12" s="256">
        <f t="shared" si="47"/>
        <v>0</v>
      </c>
      <c r="AM12" s="257">
        <f t="shared" si="48"/>
        <v>0</v>
      </c>
      <c r="AN12" s="2"/>
      <c r="AO12" s="2"/>
      <c r="AP12" s="2" t="str">
        <f t="shared" si="12"/>
        <v>Be La Sierra Vista al Mar</v>
      </c>
      <c r="AQ12" s="2" t="str">
        <f t="shared" si="13"/>
        <v>Desayuno</v>
      </c>
      <c r="AR12" s="253" t="e">
        <f t="shared" si="28"/>
        <v>#DIV/0!</v>
      </c>
      <c r="AS12" s="253" t="e">
        <f t="shared" si="29"/>
        <v>#DIV/0!</v>
      </c>
      <c r="AT12" s="253">
        <f t="shared" si="30"/>
        <v>0</v>
      </c>
      <c r="AU12" s="2"/>
      <c r="AV12" s="2"/>
      <c r="AW12" s="2"/>
      <c r="AX12" s="2" t="str">
        <f t="shared" si="14"/>
        <v>Be La Sierra Vista al Mar</v>
      </c>
      <c r="AY12" s="2" t="str">
        <f t="shared" si="15"/>
        <v>Desayuno</v>
      </c>
      <c r="AZ12" s="286" t="e">
        <f t="shared" si="16"/>
        <v>#DIV/0!</v>
      </c>
      <c r="BA12" s="286" t="e">
        <f t="shared" si="17"/>
        <v>#DIV/0!</v>
      </c>
      <c r="BB12" s="286">
        <f t="shared" si="31"/>
        <v>0</v>
      </c>
      <c r="BC12" s="290" t="e">
        <f t="shared" si="18"/>
        <v>#DIV/0!</v>
      </c>
      <c r="BD12" s="290" t="e">
        <f t="shared" si="19"/>
        <v>#DIV/0!</v>
      </c>
      <c r="BE12" s="290">
        <f t="shared" si="20"/>
        <v>0</v>
      </c>
      <c r="BF12" s="253" t="e">
        <f t="shared" si="21"/>
        <v>#DIV/0!</v>
      </c>
      <c r="BG12" s="253" t="e">
        <f t="shared" si="22"/>
        <v>#DIV/0!</v>
      </c>
      <c r="BH12" s="253">
        <f t="shared" si="23"/>
        <v>0</v>
      </c>
      <c r="BI12" s="253">
        <f t="shared" si="24"/>
        <v>0</v>
      </c>
      <c r="BJ12" s="253">
        <f t="shared" si="25"/>
        <v>0</v>
      </c>
      <c r="BK12" s="2"/>
      <c r="BL12" s="2"/>
      <c r="BM12" s="2"/>
      <c r="BN12" s="293" t="str">
        <f t="shared" si="32"/>
        <v>Be La Sierra Vista al Mar</v>
      </c>
      <c r="BO12" s="293" t="str">
        <f t="shared" si="33"/>
        <v>Desayuno</v>
      </c>
      <c r="BP12" s="253">
        <f>Cotizador!I68</f>
        <v>0</v>
      </c>
      <c r="BQ12" s="253">
        <f t="shared" si="40"/>
        <v>60000</v>
      </c>
      <c r="BR12" s="253" t="e">
        <f t="shared" si="34"/>
        <v>#DIV/0!</v>
      </c>
      <c r="BS12" s="253" t="e">
        <f t="shared" si="35"/>
        <v>#DIV/0!</v>
      </c>
      <c r="BT12" s="253">
        <f t="shared" si="36"/>
        <v>60000</v>
      </c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</row>
    <row r="13" spans="1:279" s="258" customFormat="1" x14ac:dyDescent="0.6">
      <c r="A13" s="258">
        <v>105</v>
      </c>
      <c r="B13" s="234" t="s">
        <v>358</v>
      </c>
      <c r="C13" s="234">
        <v>1</v>
      </c>
      <c r="D13" s="234" t="s">
        <v>346</v>
      </c>
      <c r="E13" s="234" t="s">
        <v>388</v>
      </c>
      <c r="F13" s="235">
        <v>160000</v>
      </c>
      <c r="G13" s="235">
        <v>80000</v>
      </c>
      <c r="H13" s="235">
        <v>80000</v>
      </c>
      <c r="I13" s="235">
        <v>80000</v>
      </c>
      <c r="J13" s="234" t="s">
        <v>356</v>
      </c>
      <c r="K13" s="234" t="s">
        <v>352</v>
      </c>
      <c r="L13" s="259">
        <f>Cotizador!D27</f>
        <v>0</v>
      </c>
      <c r="M13" s="259" t="str">
        <f t="shared" ref="M13:R13" si="53">M3</f>
        <v>0</v>
      </c>
      <c r="N13" s="260">
        <f t="shared" si="53"/>
        <v>0</v>
      </c>
      <c r="O13" s="260">
        <f t="shared" si="53"/>
        <v>0</v>
      </c>
      <c r="P13" s="260">
        <f t="shared" si="53"/>
        <v>0</v>
      </c>
      <c r="Q13" s="260">
        <f t="shared" si="53"/>
        <v>0</v>
      </c>
      <c r="R13" s="261">
        <f t="shared" si="53"/>
        <v>0</v>
      </c>
      <c r="S13" s="252">
        <f t="shared" si="0"/>
        <v>0</v>
      </c>
      <c r="T13" s="252">
        <f t="shared" si="1"/>
        <v>0</v>
      </c>
      <c r="U13" s="252">
        <f t="shared" si="2"/>
        <v>0</v>
      </c>
      <c r="V13" s="252">
        <f t="shared" si="3"/>
        <v>0</v>
      </c>
      <c r="W13" s="2"/>
      <c r="X13" s="2" t="str">
        <f>B23</f>
        <v>Tamacá Beach Resort Superior</v>
      </c>
      <c r="Y13" s="2" t="str">
        <f>D23</f>
        <v>Desayuno</v>
      </c>
      <c r="Z13" s="253">
        <f>S23+S24</f>
        <v>0</v>
      </c>
      <c r="AA13" s="253">
        <f t="shared" ref="AA13:AC13" si="54">T23+T24</f>
        <v>0</v>
      </c>
      <c r="AB13" s="253">
        <f t="shared" si="54"/>
        <v>0</v>
      </c>
      <c r="AC13" s="253">
        <f t="shared" si="54"/>
        <v>0</v>
      </c>
      <c r="AD13" s="2"/>
      <c r="AE13" s="2"/>
      <c r="AF13" s="254">
        <f>AF3</f>
        <v>1</v>
      </c>
      <c r="AG13" s="255" t="str">
        <f t="shared" si="5"/>
        <v>Tamacá Beach Resort Superior</v>
      </c>
      <c r="AH13" s="255" t="str">
        <f t="shared" si="6"/>
        <v>Desayuno</v>
      </c>
      <c r="AI13" s="256">
        <f t="shared" si="44"/>
        <v>0</v>
      </c>
      <c r="AJ13" s="256">
        <f t="shared" si="45"/>
        <v>0</v>
      </c>
      <c r="AK13" s="256">
        <f t="shared" si="46"/>
        <v>0</v>
      </c>
      <c r="AL13" s="256">
        <f t="shared" si="47"/>
        <v>0</v>
      </c>
      <c r="AM13" s="257">
        <f t="shared" si="48"/>
        <v>0</v>
      </c>
      <c r="AN13" s="2"/>
      <c r="AO13" s="2"/>
      <c r="AP13" s="2" t="str">
        <f t="shared" si="12"/>
        <v>Tamacá Beach Resort Superior</v>
      </c>
      <c r="AQ13" s="2" t="str">
        <f t="shared" si="13"/>
        <v>Desayuno</v>
      </c>
      <c r="AR13" s="253" t="e">
        <f t="shared" si="28"/>
        <v>#DIV/0!</v>
      </c>
      <c r="AS13" s="253" t="e">
        <f t="shared" si="29"/>
        <v>#DIV/0!</v>
      </c>
      <c r="AT13" s="253">
        <f t="shared" si="30"/>
        <v>0</v>
      </c>
      <c r="AU13" s="2"/>
      <c r="AV13" s="2"/>
      <c r="AW13" s="2"/>
      <c r="AX13" s="2" t="str">
        <f t="shared" si="14"/>
        <v>Tamacá Beach Resort Superior</v>
      </c>
      <c r="AY13" s="2" t="str">
        <f t="shared" si="15"/>
        <v>Desayuno</v>
      </c>
      <c r="AZ13" s="286" t="e">
        <f t="shared" si="16"/>
        <v>#DIV/0!</v>
      </c>
      <c r="BA13" s="286" t="e">
        <f t="shared" si="17"/>
        <v>#DIV/0!</v>
      </c>
      <c r="BB13" s="286">
        <f t="shared" si="31"/>
        <v>0</v>
      </c>
      <c r="BC13" s="290" t="e">
        <f t="shared" si="18"/>
        <v>#DIV/0!</v>
      </c>
      <c r="BD13" s="290" t="e">
        <f t="shared" si="19"/>
        <v>#DIV/0!</v>
      </c>
      <c r="BE13" s="290">
        <f t="shared" si="20"/>
        <v>0</v>
      </c>
      <c r="BF13" s="253" t="e">
        <f t="shared" si="21"/>
        <v>#DIV/0!</v>
      </c>
      <c r="BG13" s="253" t="e">
        <f t="shared" si="22"/>
        <v>#DIV/0!</v>
      </c>
      <c r="BH13" s="253">
        <f t="shared" si="23"/>
        <v>0</v>
      </c>
      <c r="BI13" s="253">
        <f t="shared" si="24"/>
        <v>0</v>
      </c>
      <c r="BJ13" s="253">
        <f t="shared" si="25"/>
        <v>0</v>
      </c>
      <c r="BK13" s="2"/>
      <c r="BL13" s="2"/>
      <c r="BM13" s="2"/>
      <c r="BN13" s="293" t="str">
        <f t="shared" si="32"/>
        <v>Tamacá Beach Resort Superior</v>
      </c>
      <c r="BO13" s="293" t="str">
        <f t="shared" si="33"/>
        <v>Desayuno</v>
      </c>
      <c r="BP13" s="253">
        <f>Cotizador!I68</f>
        <v>0</v>
      </c>
      <c r="BQ13" s="253">
        <f t="shared" si="40"/>
        <v>60000</v>
      </c>
      <c r="BR13" s="253" t="e">
        <f t="shared" si="34"/>
        <v>#DIV/0!</v>
      </c>
      <c r="BS13" s="253" t="e">
        <f t="shared" si="35"/>
        <v>#DIV/0!</v>
      </c>
      <c r="BT13" s="253">
        <f t="shared" si="36"/>
        <v>60000</v>
      </c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</row>
    <row r="14" spans="1:279" s="258" customFormat="1" x14ac:dyDescent="0.6">
      <c r="A14" s="258">
        <f>A13</f>
        <v>105</v>
      </c>
      <c r="B14" s="234" t="s">
        <v>358</v>
      </c>
      <c r="C14" s="234">
        <v>2</v>
      </c>
      <c r="D14" s="234" t="s">
        <v>346</v>
      </c>
      <c r="E14" s="234" t="s">
        <v>388</v>
      </c>
      <c r="F14" s="235">
        <v>220000</v>
      </c>
      <c r="G14" s="235">
        <v>110000</v>
      </c>
      <c r="H14" s="235">
        <v>110000</v>
      </c>
      <c r="I14" s="235">
        <v>110000</v>
      </c>
      <c r="J14" s="234" t="s">
        <v>356</v>
      </c>
      <c r="K14" s="234" t="s">
        <v>353</v>
      </c>
      <c r="L14" s="259">
        <f>Cotizador!D27</f>
        <v>0</v>
      </c>
      <c r="M14" s="259" t="str">
        <f>M4</f>
        <v>0</v>
      </c>
      <c r="N14" s="260">
        <f>N3</f>
        <v>0</v>
      </c>
      <c r="O14" s="260">
        <f>O3</f>
        <v>0</v>
      </c>
      <c r="P14" s="260">
        <f>P3</f>
        <v>0</v>
      </c>
      <c r="Q14" s="260">
        <f>Q3</f>
        <v>0</v>
      </c>
      <c r="R14" s="261">
        <f>R3</f>
        <v>0</v>
      </c>
      <c r="S14" s="252">
        <f t="shared" si="0"/>
        <v>0</v>
      </c>
      <c r="T14" s="252">
        <f t="shared" si="1"/>
        <v>0</v>
      </c>
      <c r="U14" s="252">
        <f t="shared" si="2"/>
        <v>0</v>
      </c>
      <c r="V14" s="252">
        <f t="shared" si="3"/>
        <v>0</v>
      </c>
      <c r="W14" s="2"/>
      <c r="X14" s="2" t="str">
        <f>B25</f>
        <v>Tamacá Beach Resort Deluxe</v>
      </c>
      <c r="Y14" s="2" t="str">
        <f>D25</f>
        <v>Desayuno</v>
      </c>
      <c r="Z14" s="253">
        <f>S25+S26</f>
        <v>0</v>
      </c>
      <c r="AA14" s="253">
        <f t="shared" ref="AA14:AC14" si="55">T25+T26</f>
        <v>0</v>
      </c>
      <c r="AB14" s="253">
        <f t="shared" si="55"/>
        <v>0</v>
      </c>
      <c r="AC14" s="253">
        <f t="shared" si="55"/>
        <v>0</v>
      </c>
      <c r="AD14" s="2"/>
      <c r="AE14" s="2"/>
      <c r="AF14" s="254">
        <f>AF3</f>
        <v>1</v>
      </c>
      <c r="AG14" s="255" t="str">
        <f t="shared" si="5"/>
        <v>Tamacá Beach Resort Deluxe</v>
      </c>
      <c r="AH14" s="255" t="str">
        <f t="shared" si="6"/>
        <v>Desayuno</v>
      </c>
      <c r="AI14" s="256">
        <f t="shared" si="44"/>
        <v>0</v>
      </c>
      <c r="AJ14" s="256">
        <f t="shared" si="45"/>
        <v>0</v>
      </c>
      <c r="AK14" s="256">
        <f t="shared" si="46"/>
        <v>0</v>
      </c>
      <c r="AL14" s="256">
        <f t="shared" si="47"/>
        <v>0</v>
      </c>
      <c r="AM14" s="257">
        <f t="shared" si="48"/>
        <v>0</v>
      </c>
      <c r="AN14" s="2"/>
      <c r="AO14" s="2"/>
      <c r="AP14" s="2" t="str">
        <f t="shared" si="12"/>
        <v>Tamacá Beach Resort Deluxe</v>
      </c>
      <c r="AQ14" s="2" t="str">
        <f t="shared" si="13"/>
        <v>Desayuno</v>
      </c>
      <c r="AR14" s="253" t="e">
        <f t="shared" si="28"/>
        <v>#DIV/0!</v>
      </c>
      <c r="AS14" s="253" t="e">
        <f t="shared" si="29"/>
        <v>#DIV/0!</v>
      </c>
      <c r="AT14" s="253">
        <f t="shared" si="30"/>
        <v>0</v>
      </c>
      <c r="AU14" s="2"/>
      <c r="AV14" s="2"/>
      <c r="AW14" s="2"/>
      <c r="AX14" s="2" t="str">
        <f t="shared" si="14"/>
        <v>Tamacá Beach Resort Deluxe</v>
      </c>
      <c r="AY14" s="2" t="str">
        <f t="shared" si="15"/>
        <v>Desayuno</v>
      </c>
      <c r="AZ14" s="286" t="e">
        <f t="shared" si="16"/>
        <v>#DIV/0!</v>
      </c>
      <c r="BA14" s="286" t="e">
        <f t="shared" si="17"/>
        <v>#DIV/0!</v>
      </c>
      <c r="BB14" s="286">
        <f t="shared" si="31"/>
        <v>0</v>
      </c>
      <c r="BC14" s="290" t="e">
        <f t="shared" si="18"/>
        <v>#DIV/0!</v>
      </c>
      <c r="BD14" s="290" t="e">
        <f t="shared" si="19"/>
        <v>#DIV/0!</v>
      </c>
      <c r="BE14" s="290">
        <f t="shared" si="20"/>
        <v>0</v>
      </c>
      <c r="BF14" s="253" t="e">
        <f t="shared" si="21"/>
        <v>#DIV/0!</v>
      </c>
      <c r="BG14" s="253" t="e">
        <f t="shared" si="22"/>
        <v>#DIV/0!</v>
      </c>
      <c r="BH14" s="253">
        <f t="shared" si="23"/>
        <v>0</v>
      </c>
      <c r="BI14" s="253">
        <f t="shared" si="24"/>
        <v>0</v>
      </c>
      <c r="BJ14" s="253">
        <f t="shared" si="25"/>
        <v>0</v>
      </c>
      <c r="BK14" s="2"/>
      <c r="BL14" s="2"/>
      <c r="BM14" s="2"/>
      <c r="BN14" s="293" t="str">
        <f t="shared" si="32"/>
        <v>Tamacá Beach Resort Deluxe</v>
      </c>
      <c r="BO14" s="293" t="str">
        <f t="shared" si="33"/>
        <v>Desayuno</v>
      </c>
      <c r="BP14" s="253">
        <f>Cotizador!I68</f>
        <v>0</v>
      </c>
      <c r="BQ14" s="253">
        <f t="shared" si="40"/>
        <v>60000</v>
      </c>
      <c r="BR14" s="253" t="e">
        <f t="shared" si="34"/>
        <v>#DIV/0!</v>
      </c>
      <c r="BS14" s="253" t="e">
        <f t="shared" si="35"/>
        <v>#DIV/0!</v>
      </c>
      <c r="BT14" s="253">
        <f t="shared" si="36"/>
        <v>60000</v>
      </c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</row>
    <row r="15" spans="1:279" s="248" customFormat="1" x14ac:dyDescent="0.6">
      <c r="A15" s="248">
        <v>106</v>
      </c>
      <c r="B15" s="224" t="s">
        <v>373</v>
      </c>
      <c r="C15" s="224">
        <v>1</v>
      </c>
      <c r="D15" s="224" t="s">
        <v>346</v>
      </c>
      <c r="E15" s="224" t="s">
        <v>388</v>
      </c>
      <c r="F15" s="225">
        <v>140000</v>
      </c>
      <c r="G15" s="225">
        <v>118000</v>
      </c>
      <c r="H15" s="225">
        <v>98000</v>
      </c>
      <c r="I15" s="225">
        <v>90000</v>
      </c>
      <c r="J15" s="225" t="str">
        <f>J14</f>
        <v>na</v>
      </c>
      <c r="K15" s="224" t="s">
        <v>374</v>
      </c>
      <c r="L15" s="249">
        <f>Cotizador!D27</f>
        <v>0</v>
      </c>
      <c r="M15" s="249" t="str">
        <f t="shared" ref="M15:R15" si="56">M3</f>
        <v>0</v>
      </c>
      <c r="N15" s="250">
        <f t="shared" si="56"/>
        <v>0</v>
      </c>
      <c r="O15" s="250">
        <f t="shared" si="56"/>
        <v>0</v>
      </c>
      <c r="P15" s="250">
        <f t="shared" si="56"/>
        <v>0</v>
      </c>
      <c r="Q15" s="250">
        <f t="shared" si="56"/>
        <v>0</v>
      </c>
      <c r="R15" s="251">
        <f t="shared" si="56"/>
        <v>0</v>
      </c>
      <c r="S15" s="252">
        <f t="shared" si="0"/>
        <v>0</v>
      </c>
      <c r="T15" s="252">
        <f t="shared" si="1"/>
        <v>0</v>
      </c>
      <c r="U15" s="252">
        <f t="shared" si="2"/>
        <v>0</v>
      </c>
      <c r="V15" s="252">
        <f t="shared" si="3"/>
        <v>0</v>
      </c>
      <c r="W15" s="2"/>
      <c r="X15" s="2" t="str">
        <f>B27</f>
        <v>Avexi Suires</v>
      </c>
      <c r="Y15" s="2" t="str">
        <f>D27</f>
        <v>Desayuno</v>
      </c>
      <c r="Z15" s="253">
        <f>S27+S28</f>
        <v>0</v>
      </c>
      <c r="AA15" s="253">
        <f t="shared" ref="AA15:AC15" si="57">T27+T28</f>
        <v>0</v>
      </c>
      <c r="AB15" s="253">
        <f t="shared" si="57"/>
        <v>0</v>
      </c>
      <c r="AC15" s="253">
        <f t="shared" si="57"/>
        <v>0</v>
      </c>
      <c r="AD15" s="2"/>
      <c r="AE15" s="2"/>
      <c r="AF15" s="254">
        <f>AF3</f>
        <v>1</v>
      </c>
      <c r="AG15" s="255" t="str">
        <f t="shared" si="5"/>
        <v>Avexi Suires</v>
      </c>
      <c r="AH15" s="255" t="str">
        <f t="shared" si="6"/>
        <v>Desayuno</v>
      </c>
      <c r="AI15" s="256">
        <f t="shared" si="44"/>
        <v>0</v>
      </c>
      <c r="AJ15" s="256">
        <f t="shared" si="45"/>
        <v>0</v>
      </c>
      <c r="AK15" s="256">
        <f t="shared" si="46"/>
        <v>0</v>
      </c>
      <c r="AL15" s="256">
        <f t="shared" si="47"/>
        <v>0</v>
      </c>
      <c r="AM15" s="257">
        <f t="shared" si="48"/>
        <v>0</v>
      </c>
      <c r="AN15" s="2"/>
      <c r="AO15" s="2"/>
      <c r="AP15" s="2" t="str">
        <f t="shared" si="12"/>
        <v>Avexi Suires</v>
      </c>
      <c r="AQ15" s="2" t="str">
        <f t="shared" si="13"/>
        <v>Desayuno</v>
      </c>
      <c r="AR15" s="253" t="e">
        <f t="shared" si="28"/>
        <v>#DIV/0!</v>
      </c>
      <c r="AS15" s="253" t="e">
        <f t="shared" si="29"/>
        <v>#DIV/0!</v>
      </c>
      <c r="AT15" s="253">
        <f t="shared" si="30"/>
        <v>0</v>
      </c>
      <c r="AU15" s="2"/>
      <c r="AV15" s="2"/>
      <c r="AW15" s="2"/>
      <c r="AX15" s="2" t="str">
        <f t="shared" si="14"/>
        <v>Avexi Suires</v>
      </c>
      <c r="AY15" s="2" t="str">
        <f t="shared" si="15"/>
        <v>Desayuno</v>
      </c>
      <c r="AZ15" s="286" t="e">
        <f t="shared" si="16"/>
        <v>#DIV/0!</v>
      </c>
      <c r="BA15" s="286" t="e">
        <f t="shared" si="17"/>
        <v>#DIV/0!</v>
      </c>
      <c r="BB15" s="286">
        <f t="shared" si="31"/>
        <v>0</v>
      </c>
      <c r="BC15" s="290" t="e">
        <f t="shared" si="18"/>
        <v>#DIV/0!</v>
      </c>
      <c r="BD15" s="290" t="e">
        <f t="shared" si="19"/>
        <v>#DIV/0!</v>
      </c>
      <c r="BE15" s="290">
        <f t="shared" si="20"/>
        <v>0</v>
      </c>
      <c r="BF15" s="253" t="e">
        <f t="shared" si="21"/>
        <v>#DIV/0!</v>
      </c>
      <c r="BG15" s="253" t="e">
        <f t="shared" si="22"/>
        <v>#DIV/0!</v>
      </c>
      <c r="BH15" s="253">
        <f t="shared" si="23"/>
        <v>0</v>
      </c>
      <c r="BI15" s="253">
        <f t="shared" si="24"/>
        <v>0</v>
      </c>
      <c r="BJ15" s="253">
        <f t="shared" si="25"/>
        <v>0</v>
      </c>
      <c r="BK15" s="2"/>
      <c r="BL15" s="2"/>
      <c r="BM15" s="2"/>
      <c r="BN15" s="293" t="str">
        <f t="shared" si="32"/>
        <v>Avexi Suires</v>
      </c>
      <c r="BO15" s="293" t="str">
        <f t="shared" si="33"/>
        <v>Desayuno</v>
      </c>
      <c r="BP15" s="253">
        <f>Cotizador!I68</f>
        <v>0</v>
      </c>
      <c r="BQ15" s="253">
        <f t="shared" si="40"/>
        <v>60000</v>
      </c>
      <c r="BR15" s="253" t="e">
        <f t="shared" si="34"/>
        <v>#DIV/0!</v>
      </c>
      <c r="BS15" s="253" t="e">
        <f t="shared" si="35"/>
        <v>#DIV/0!</v>
      </c>
      <c r="BT15" s="253">
        <f t="shared" si="36"/>
        <v>60000</v>
      </c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</row>
    <row r="16" spans="1:279" s="248" customFormat="1" x14ac:dyDescent="0.6">
      <c r="A16" s="248">
        <f>A15</f>
        <v>106</v>
      </c>
      <c r="B16" s="224" t="str">
        <f>B15</f>
        <v>Palmarena</v>
      </c>
      <c r="C16" s="224">
        <v>2</v>
      </c>
      <c r="D16" s="224" t="str">
        <f>D15</f>
        <v>Desayuno</v>
      </c>
      <c r="E16" s="224" t="s">
        <v>388</v>
      </c>
      <c r="F16" s="225">
        <v>167000</v>
      </c>
      <c r="G16" s="225">
        <v>150000</v>
      </c>
      <c r="H16" s="225">
        <v>133000</v>
      </c>
      <c r="I16" s="225">
        <v>95000</v>
      </c>
      <c r="J16" s="225" t="str">
        <f>J15</f>
        <v>na</v>
      </c>
      <c r="K16" s="224" t="s">
        <v>375</v>
      </c>
      <c r="L16" s="249">
        <f>Cotizador!D27</f>
        <v>0</v>
      </c>
      <c r="M16" s="249" t="str">
        <f>M4</f>
        <v>0</v>
      </c>
      <c r="N16" s="250">
        <f>N3</f>
        <v>0</v>
      </c>
      <c r="O16" s="250">
        <f>O3</f>
        <v>0</v>
      </c>
      <c r="P16" s="250">
        <f>P3</f>
        <v>0</v>
      </c>
      <c r="Q16" s="250">
        <f>Q3</f>
        <v>0</v>
      </c>
      <c r="R16" s="251">
        <f>R3</f>
        <v>0</v>
      </c>
      <c r="S16" s="252">
        <f t="shared" si="0"/>
        <v>0</v>
      </c>
      <c r="T16" s="252">
        <f t="shared" si="1"/>
        <v>0</v>
      </c>
      <c r="U16" s="252">
        <f t="shared" si="2"/>
        <v>0</v>
      </c>
      <c r="V16" s="252">
        <f t="shared" si="3"/>
        <v>0</v>
      </c>
      <c r="W16" s="2"/>
      <c r="X16" s="2" t="str">
        <f>B29</f>
        <v>Taybo Kai</v>
      </c>
      <c r="Y16" s="2" t="str">
        <f>D29</f>
        <v>Desayuno y Cena</v>
      </c>
      <c r="Z16" s="253">
        <f>S29+S30</f>
        <v>0</v>
      </c>
      <c r="AA16" s="253">
        <f t="shared" ref="AA16:AC16" si="58">T29+T30</f>
        <v>0</v>
      </c>
      <c r="AB16" s="253">
        <f t="shared" si="58"/>
        <v>0</v>
      </c>
      <c r="AC16" s="253">
        <f t="shared" si="58"/>
        <v>0</v>
      </c>
      <c r="AD16" s="2"/>
      <c r="AE16" s="2"/>
      <c r="AF16" s="254">
        <f>AF3</f>
        <v>1</v>
      </c>
      <c r="AG16" s="255" t="str">
        <f t="shared" si="5"/>
        <v>Taybo Kai</v>
      </c>
      <c r="AH16" s="255" t="str">
        <f t="shared" si="6"/>
        <v>Desayuno y Cena</v>
      </c>
      <c r="AI16" s="256">
        <f t="shared" si="44"/>
        <v>0</v>
      </c>
      <c r="AJ16" s="256">
        <f t="shared" si="45"/>
        <v>0</v>
      </c>
      <c r="AK16" s="256">
        <f t="shared" si="46"/>
        <v>0</v>
      </c>
      <c r="AL16" s="256">
        <f t="shared" si="47"/>
        <v>0</v>
      </c>
      <c r="AM16" s="257">
        <f t="shared" si="48"/>
        <v>0</v>
      </c>
      <c r="AN16" s="2"/>
      <c r="AO16" s="2"/>
      <c r="AP16" s="2" t="str">
        <f t="shared" si="12"/>
        <v>Taybo Kai</v>
      </c>
      <c r="AQ16" s="2" t="str">
        <f t="shared" si="13"/>
        <v>Desayuno y Cena</v>
      </c>
      <c r="AR16" s="253" t="e">
        <f t="shared" si="28"/>
        <v>#DIV/0!</v>
      </c>
      <c r="AS16" s="253" t="e">
        <f t="shared" si="29"/>
        <v>#DIV/0!</v>
      </c>
      <c r="AT16" s="253">
        <f t="shared" si="30"/>
        <v>0</v>
      </c>
      <c r="AU16" s="2"/>
      <c r="AV16" s="2"/>
      <c r="AW16" s="2"/>
      <c r="AX16" s="2" t="str">
        <f t="shared" si="14"/>
        <v>Taybo Kai</v>
      </c>
      <c r="AY16" s="2" t="str">
        <f t="shared" si="15"/>
        <v>Desayuno y Cena</v>
      </c>
      <c r="AZ16" s="286" t="e">
        <f t="shared" si="16"/>
        <v>#DIV/0!</v>
      </c>
      <c r="BA16" s="286" t="e">
        <f t="shared" si="17"/>
        <v>#DIV/0!</v>
      </c>
      <c r="BB16" s="286">
        <f t="shared" si="31"/>
        <v>0</v>
      </c>
      <c r="BC16" s="290" t="e">
        <f t="shared" si="18"/>
        <v>#DIV/0!</v>
      </c>
      <c r="BD16" s="290" t="e">
        <f t="shared" si="19"/>
        <v>#DIV/0!</v>
      </c>
      <c r="BE16" s="290">
        <f t="shared" si="20"/>
        <v>0</v>
      </c>
      <c r="BF16" s="253" t="e">
        <f t="shared" si="21"/>
        <v>#DIV/0!</v>
      </c>
      <c r="BG16" s="253" t="e">
        <f t="shared" si="22"/>
        <v>#DIV/0!</v>
      </c>
      <c r="BH16" s="253">
        <f t="shared" si="23"/>
        <v>0</v>
      </c>
      <c r="BI16" s="253">
        <f t="shared" si="24"/>
        <v>0</v>
      </c>
      <c r="BJ16" s="253">
        <f t="shared" si="25"/>
        <v>0</v>
      </c>
      <c r="BK16" s="2"/>
      <c r="BL16" s="2"/>
      <c r="BM16" s="2"/>
      <c r="BN16" s="293" t="str">
        <f t="shared" si="32"/>
        <v>Taybo Kai</v>
      </c>
      <c r="BO16" s="293" t="str">
        <f t="shared" si="33"/>
        <v>Desayuno y Cena</v>
      </c>
      <c r="BP16" s="253">
        <f>Cotizador!I68</f>
        <v>0</v>
      </c>
      <c r="BQ16" s="253">
        <f t="shared" si="40"/>
        <v>60000</v>
      </c>
      <c r="BR16" s="253" t="e">
        <f t="shared" si="34"/>
        <v>#DIV/0!</v>
      </c>
      <c r="BS16" s="253" t="e">
        <f t="shared" si="35"/>
        <v>#DIV/0!</v>
      </c>
      <c r="BT16" s="253">
        <f t="shared" si="36"/>
        <v>60000</v>
      </c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</row>
    <row r="17" spans="1:279" s="258" customFormat="1" x14ac:dyDescent="0.6">
      <c r="A17" s="258">
        <v>107</v>
      </c>
      <c r="B17" s="234" t="s">
        <v>347</v>
      </c>
      <c r="C17" s="234">
        <v>1</v>
      </c>
      <c r="D17" s="234" t="s">
        <v>346</v>
      </c>
      <c r="E17" s="234" t="s">
        <v>388</v>
      </c>
      <c r="F17" s="235">
        <v>235000</v>
      </c>
      <c r="G17" s="235">
        <v>137500</v>
      </c>
      <c r="H17" s="235">
        <v>125000</v>
      </c>
      <c r="I17" s="235">
        <v>82000</v>
      </c>
      <c r="J17" s="234" t="s">
        <v>351</v>
      </c>
      <c r="K17" s="234" t="s">
        <v>352</v>
      </c>
      <c r="L17" s="259">
        <f>Cotizador!D27</f>
        <v>0</v>
      </c>
      <c r="M17" s="259" t="str">
        <f t="shared" ref="M17:R17" si="59">M3</f>
        <v>0</v>
      </c>
      <c r="N17" s="260">
        <f t="shared" si="59"/>
        <v>0</v>
      </c>
      <c r="O17" s="260">
        <f t="shared" si="59"/>
        <v>0</v>
      </c>
      <c r="P17" s="260">
        <f t="shared" si="59"/>
        <v>0</v>
      </c>
      <c r="Q17" s="260">
        <f t="shared" si="59"/>
        <v>0</v>
      </c>
      <c r="R17" s="261">
        <f t="shared" si="59"/>
        <v>0</v>
      </c>
      <c r="S17" s="252">
        <f t="shared" si="0"/>
        <v>0</v>
      </c>
      <c r="T17" s="252">
        <f t="shared" si="1"/>
        <v>0</v>
      </c>
      <c r="U17" s="252">
        <f t="shared" si="2"/>
        <v>0</v>
      </c>
      <c r="V17" s="252">
        <f t="shared" si="3"/>
        <v>0</v>
      </c>
      <c r="W17" s="2"/>
      <c r="X17" s="2" t="str">
        <f>B31</f>
        <v>Olas Marinas Inn</v>
      </c>
      <c r="Y17" s="2" t="str">
        <f>D31</f>
        <v>Desayuno y Cena</v>
      </c>
      <c r="Z17" s="253">
        <f>S31+S32</f>
        <v>0</v>
      </c>
      <c r="AA17" s="253">
        <f t="shared" ref="AA17:AC17" si="60">T31+T32</f>
        <v>0</v>
      </c>
      <c r="AB17" s="253">
        <f t="shared" si="60"/>
        <v>0</v>
      </c>
      <c r="AC17" s="253">
        <f t="shared" si="60"/>
        <v>0</v>
      </c>
      <c r="AD17" s="2"/>
      <c r="AE17" s="2"/>
      <c r="AF17" s="254">
        <f>AF3</f>
        <v>1</v>
      </c>
      <c r="AG17" s="255" t="str">
        <f t="shared" si="5"/>
        <v>Olas Marinas Inn</v>
      </c>
      <c r="AH17" s="255" t="str">
        <f t="shared" si="6"/>
        <v>Desayuno y Cena</v>
      </c>
      <c r="AI17" s="256">
        <f t="shared" si="44"/>
        <v>0</v>
      </c>
      <c r="AJ17" s="256">
        <f t="shared" si="45"/>
        <v>0</v>
      </c>
      <c r="AK17" s="256">
        <f t="shared" si="46"/>
        <v>0</v>
      </c>
      <c r="AL17" s="256">
        <f t="shared" si="47"/>
        <v>0</v>
      </c>
      <c r="AM17" s="257">
        <f t="shared" si="48"/>
        <v>0</v>
      </c>
      <c r="AN17" s="2"/>
      <c r="AO17" s="2"/>
      <c r="AP17" s="2" t="str">
        <f t="shared" si="12"/>
        <v>Olas Marinas Inn</v>
      </c>
      <c r="AQ17" s="2" t="str">
        <f t="shared" si="13"/>
        <v>Desayuno y Cena</v>
      </c>
      <c r="AR17" s="253" t="e">
        <f t="shared" si="28"/>
        <v>#DIV/0!</v>
      </c>
      <c r="AS17" s="253" t="e">
        <f t="shared" si="29"/>
        <v>#DIV/0!</v>
      </c>
      <c r="AT17" s="253">
        <f t="shared" si="30"/>
        <v>0</v>
      </c>
      <c r="AU17" s="2"/>
      <c r="AV17" s="2"/>
      <c r="AW17" s="2"/>
      <c r="AX17" s="2" t="str">
        <f t="shared" si="14"/>
        <v>Olas Marinas Inn</v>
      </c>
      <c r="AY17" s="2" t="str">
        <f t="shared" si="15"/>
        <v>Desayuno y Cena</v>
      </c>
      <c r="AZ17" s="286" t="e">
        <f t="shared" si="16"/>
        <v>#DIV/0!</v>
      </c>
      <c r="BA17" s="286" t="e">
        <f t="shared" si="17"/>
        <v>#DIV/0!</v>
      </c>
      <c r="BB17" s="286">
        <f t="shared" si="31"/>
        <v>0</v>
      </c>
      <c r="BC17" s="290" t="e">
        <f t="shared" si="18"/>
        <v>#DIV/0!</v>
      </c>
      <c r="BD17" s="290" t="e">
        <f t="shared" si="19"/>
        <v>#DIV/0!</v>
      </c>
      <c r="BE17" s="290">
        <f t="shared" si="20"/>
        <v>0</v>
      </c>
      <c r="BF17" s="253" t="e">
        <f t="shared" si="21"/>
        <v>#DIV/0!</v>
      </c>
      <c r="BG17" s="253" t="e">
        <f t="shared" si="22"/>
        <v>#DIV/0!</v>
      </c>
      <c r="BH17" s="253">
        <f t="shared" si="23"/>
        <v>0</v>
      </c>
      <c r="BI17" s="253">
        <f t="shared" si="24"/>
        <v>0</v>
      </c>
      <c r="BJ17" s="253">
        <f t="shared" si="25"/>
        <v>0</v>
      </c>
      <c r="BK17" s="2"/>
      <c r="BL17" s="2"/>
      <c r="BM17" s="2"/>
      <c r="BN17" s="293" t="str">
        <f t="shared" ref="BN17:BN43" si="61">AX17</f>
        <v>Olas Marinas Inn</v>
      </c>
      <c r="BO17" s="293" t="str">
        <f t="shared" ref="BO17:BO43" si="62">AY17</f>
        <v>Desayuno y Cena</v>
      </c>
      <c r="BP17" s="253">
        <f>Cotizador!I68</f>
        <v>0</v>
      </c>
      <c r="BQ17" s="253">
        <f t="shared" si="40"/>
        <v>60000</v>
      </c>
      <c r="BR17" s="253" t="e">
        <f t="shared" si="34"/>
        <v>#DIV/0!</v>
      </c>
      <c r="BS17" s="253" t="e">
        <f t="shared" si="35"/>
        <v>#DIV/0!</v>
      </c>
      <c r="BT17" s="253">
        <f t="shared" si="36"/>
        <v>60000</v>
      </c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</row>
    <row r="18" spans="1:279" s="258" customFormat="1" x14ac:dyDescent="0.6">
      <c r="A18" s="258">
        <f>A17</f>
        <v>107</v>
      </c>
      <c r="B18" s="234" t="s">
        <v>347</v>
      </c>
      <c r="C18" s="234">
        <v>2</v>
      </c>
      <c r="D18" s="234" t="s">
        <v>346</v>
      </c>
      <c r="E18" s="234" t="str">
        <f>E17</f>
        <v>A</v>
      </c>
      <c r="F18" s="235">
        <v>315000</v>
      </c>
      <c r="G18" s="235">
        <v>247500</v>
      </c>
      <c r="H18" s="235">
        <v>226700</v>
      </c>
      <c r="I18" s="235">
        <v>105000</v>
      </c>
      <c r="J18" s="234" t="s">
        <v>351</v>
      </c>
      <c r="K18" s="234" t="s">
        <v>353</v>
      </c>
      <c r="L18" s="259">
        <f>Cotizador!D27</f>
        <v>0</v>
      </c>
      <c r="M18" s="259" t="str">
        <f>M4</f>
        <v>0</v>
      </c>
      <c r="N18" s="260">
        <f>N3</f>
        <v>0</v>
      </c>
      <c r="O18" s="260">
        <f>O3</f>
        <v>0</v>
      </c>
      <c r="P18" s="260">
        <f>P3</f>
        <v>0</v>
      </c>
      <c r="Q18" s="260">
        <f>Q3</f>
        <v>0</v>
      </c>
      <c r="R18" s="261">
        <f>R3</f>
        <v>0</v>
      </c>
      <c r="S18" s="252">
        <f t="shared" si="0"/>
        <v>0</v>
      </c>
      <c r="T18" s="252">
        <f t="shared" si="1"/>
        <v>0</v>
      </c>
      <c r="U18" s="252">
        <f t="shared" si="2"/>
        <v>0</v>
      </c>
      <c r="V18" s="252">
        <f t="shared" si="3"/>
        <v>0</v>
      </c>
      <c r="W18" s="2"/>
      <c r="X18" s="2" t="str">
        <f>B33</f>
        <v>Portobahía</v>
      </c>
      <c r="Y18" s="2" t="str">
        <f>D33</f>
        <v>Desayuno y cena</v>
      </c>
      <c r="Z18" s="253">
        <f>S33+S34</f>
        <v>0</v>
      </c>
      <c r="AA18" s="253">
        <f t="shared" ref="AA18:AC18" si="63">T33+T34</f>
        <v>0</v>
      </c>
      <c r="AB18" s="253">
        <f t="shared" si="63"/>
        <v>0</v>
      </c>
      <c r="AC18" s="253">
        <f t="shared" si="63"/>
        <v>0</v>
      </c>
      <c r="AD18" s="2"/>
      <c r="AE18" s="2"/>
      <c r="AF18" s="254">
        <f>AF3</f>
        <v>1</v>
      </c>
      <c r="AG18" s="255" t="str">
        <f t="shared" si="5"/>
        <v>Portobahía</v>
      </c>
      <c r="AH18" s="255" t="str">
        <f t="shared" si="6"/>
        <v>Desayuno y cena</v>
      </c>
      <c r="AI18" s="256">
        <f t="shared" si="44"/>
        <v>0</v>
      </c>
      <c r="AJ18" s="256">
        <f t="shared" si="45"/>
        <v>0</v>
      </c>
      <c r="AK18" s="256">
        <f t="shared" si="46"/>
        <v>0</v>
      </c>
      <c r="AL18" s="256">
        <f t="shared" si="47"/>
        <v>0</v>
      </c>
      <c r="AM18" s="257">
        <f t="shared" si="48"/>
        <v>0</v>
      </c>
      <c r="AN18" s="2"/>
      <c r="AO18" s="2"/>
      <c r="AP18" s="2" t="str">
        <f t="shared" si="12"/>
        <v>Portobahía</v>
      </c>
      <c r="AQ18" s="2" t="str">
        <f t="shared" si="13"/>
        <v>Desayuno y cena</v>
      </c>
      <c r="AR18" s="253" t="e">
        <f t="shared" si="28"/>
        <v>#DIV/0!</v>
      </c>
      <c r="AS18" s="253" t="e">
        <f t="shared" si="29"/>
        <v>#DIV/0!</v>
      </c>
      <c r="AT18" s="253">
        <f t="shared" si="30"/>
        <v>0</v>
      </c>
      <c r="AU18" s="2"/>
      <c r="AV18" s="2"/>
      <c r="AW18" s="2"/>
      <c r="AX18" s="2" t="str">
        <f t="shared" si="14"/>
        <v>Portobahía</v>
      </c>
      <c r="AY18" s="2" t="str">
        <f t="shared" si="15"/>
        <v>Desayuno y cena</v>
      </c>
      <c r="AZ18" s="286" t="e">
        <f t="shared" si="16"/>
        <v>#DIV/0!</v>
      </c>
      <c r="BA18" s="286" t="e">
        <f t="shared" si="17"/>
        <v>#DIV/0!</v>
      </c>
      <c r="BB18" s="286">
        <f t="shared" si="31"/>
        <v>0</v>
      </c>
      <c r="BC18" s="290" t="e">
        <f t="shared" si="18"/>
        <v>#DIV/0!</v>
      </c>
      <c r="BD18" s="290" t="e">
        <f t="shared" si="19"/>
        <v>#DIV/0!</v>
      </c>
      <c r="BE18" s="290">
        <f t="shared" si="20"/>
        <v>0</v>
      </c>
      <c r="BF18" s="253" t="e">
        <f t="shared" si="21"/>
        <v>#DIV/0!</v>
      </c>
      <c r="BG18" s="253" t="e">
        <f t="shared" si="22"/>
        <v>#DIV/0!</v>
      </c>
      <c r="BH18" s="253">
        <f t="shared" si="23"/>
        <v>0</v>
      </c>
      <c r="BI18" s="253">
        <f t="shared" si="24"/>
        <v>0</v>
      </c>
      <c r="BJ18" s="253">
        <f t="shared" si="25"/>
        <v>0</v>
      </c>
      <c r="BK18" s="2"/>
      <c r="BL18" s="2"/>
      <c r="BM18" s="2"/>
      <c r="BN18" s="293" t="str">
        <f t="shared" si="61"/>
        <v>Portobahía</v>
      </c>
      <c r="BO18" s="293" t="str">
        <f t="shared" si="62"/>
        <v>Desayuno y cena</v>
      </c>
      <c r="BP18" s="253">
        <f>Cotizador!I68</f>
        <v>0</v>
      </c>
      <c r="BQ18" s="253">
        <f t="shared" si="40"/>
        <v>60000</v>
      </c>
      <c r="BR18" s="253" t="e">
        <f t="shared" si="34"/>
        <v>#DIV/0!</v>
      </c>
      <c r="BS18" s="253" t="e">
        <f t="shared" si="35"/>
        <v>#DIV/0!</v>
      </c>
      <c r="BT18" s="253">
        <f t="shared" si="36"/>
        <v>60000</v>
      </c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</row>
    <row r="19" spans="1:279" s="248" customFormat="1" x14ac:dyDescent="0.6">
      <c r="A19" s="248">
        <v>108</v>
      </c>
      <c r="B19" s="224" t="s">
        <v>342</v>
      </c>
      <c r="C19" s="224">
        <v>1</v>
      </c>
      <c r="D19" s="224" t="s">
        <v>346</v>
      </c>
      <c r="E19" s="224" t="s">
        <v>388</v>
      </c>
      <c r="F19" s="225">
        <v>329000</v>
      </c>
      <c r="G19" s="225">
        <v>141000</v>
      </c>
      <c r="H19" s="225">
        <v>134000</v>
      </c>
      <c r="I19" s="225">
        <v>78000</v>
      </c>
      <c r="J19" s="224" t="s">
        <v>365</v>
      </c>
      <c r="K19" s="224" t="s">
        <v>384</v>
      </c>
      <c r="L19" s="249">
        <f>Cotizador!D27</f>
        <v>0</v>
      </c>
      <c r="M19" s="249" t="str">
        <f t="shared" ref="M19:R19" si="64">M3</f>
        <v>0</v>
      </c>
      <c r="N19" s="250">
        <f t="shared" si="64"/>
        <v>0</v>
      </c>
      <c r="O19" s="250">
        <f t="shared" si="64"/>
        <v>0</v>
      </c>
      <c r="P19" s="250">
        <f t="shared" si="64"/>
        <v>0</v>
      </c>
      <c r="Q19" s="250">
        <f t="shared" si="64"/>
        <v>0</v>
      </c>
      <c r="R19" s="251">
        <f t="shared" si="64"/>
        <v>0</v>
      </c>
      <c r="S19" s="252">
        <f t="shared" si="0"/>
        <v>0</v>
      </c>
      <c r="T19" s="252">
        <f t="shared" si="1"/>
        <v>0</v>
      </c>
      <c r="U19" s="252">
        <f t="shared" si="2"/>
        <v>0</v>
      </c>
      <c r="V19" s="252">
        <f t="shared" si="3"/>
        <v>0</v>
      </c>
      <c r="W19" s="2"/>
      <c r="X19" s="2" t="str">
        <f>B35</f>
        <v>Rodadero Dorado</v>
      </c>
      <c r="Y19" s="2" t="str">
        <f>D35</f>
        <v>Desayuno y cena</v>
      </c>
      <c r="Z19" s="253">
        <f>S35+S36</f>
        <v>0</v>
      </c>
      <c r="AA19" s="253">
        <f t="shared" ref="AA19:AC19" si="65">T35+T36</f>
        <v>0</v>
      </c>
      <c r="AB19" s="253">
        <f t="shared" si="65"/>
        <v>0</v>
      </c>
      <c r="AC19" s="253">
        <f t="shared" si="65"/>
        <v>0</v>
      </c>
      <c r="AD19" s="2"/>
      <c r="AE19" s="2"/>
      <c r="AF19" s="254">
        <f>AF3</f>
        <v>1</v>
      </c>
      <c r="AG19" s="255" t="str">
        <f t="shared" si="5"/>
        <v>Rodadero Dorado</v>
      </c>
      <c r="AH19" s="255" t="str">
        <f t="shared" si="6"/>
        <v>Desayuno y cena</v>
      </c>
      <c r="AI19" s="256">
        <f t="shared" si="44"/>
        <v>0</v>
      </c>
      <c r="AJ19" s="256">
        <f t="shared" si="45"/>
        <v>0</v>
      </c>
      <c r="AK19" s="256">
        <f t="shared" si="46"/>
        <v>0</v>
      </c>
      <c r="AL19" s="256">
        <f t="shared" si="47"/>
        <v>0</v>
      </c>
      <c r="AM19" s="257">
        <f t="shared" si="48"/>
        <v>0</v>
      </c>
      <c r="AN19" s="2"/>
      <c r="AO19" s="2"/>
      <c r="AP19" s="2" t="str">
        <f t="shared" si="12"/>
        <v>Rodadero Dorado</v>
      </c>
      <c r="AQ19" s="2" t="str">
        <f t="shared" si="13"/>
        <v>Desayuno y cena</v>
      </c>
      <c r="AR19" s="253" t="e">
        <f t="shared" si="28"/>
        <v>#DIV/0!</v>
      </c>
      <c r="AS19" s="253" t="e">
        <f t="shared" si="29"/>
        <v>#DIV/0!</v>
      </c>
      <c r="AT19" s="253">
        <f t="shared" si="30"/>
        <v>0</v>
      </c>
      <c r="AU19" s="2"/>
      <c r="AV19" s="2"/>
      <c r="AW19" s="2"/>
      <c r="AX19" s="2" t="str">
        <f t="shared" si="14"/>
        <v>Rodadero Dorado</v>
      </c>
      <c r="AY19" s="2" t="str">
        <f t="shared" si="15"/>
        <v>Desayuno y cena</v>
      </c>
      <c r="AZ19" s="286" t="e">
        <f t="shared" si="16"/>
        <v>#DIV/0!</v>
      </c>
      <c r="BA19" s="286" t="e">
        <f t="shared" si="17"/>
        <v>#DIV/0!</v>
      </c>
      <c r="BB19" s="286">
        <f t="shared" si="31"/>
        <v>0</v>
      </c>
      <c r="BC19" s="290" t="e">
        <f t="shared" si="18"/>
        <v>#DIV/0!</v>
      </c>
      <c r="BD19" s="290" t="e">
        <f t="shared" si="19"/>
        <v>#DIV/0!</v>
      </c>
      <c r="BE19" s="290">
        <f t="shared" si="20"/>
        <v>0</v>
      </c>
      <c r="BF19" s="253" t="e">
        <f t="shared" si="21"/>
        <v>#DIV/0!</v>
      </c>
      <c r="BG19" s="253" t="e">
        <f t="shared" si="22"/>
        <v>#DIV/0!</v>
      </c>
      <c r="BH19" s="253">
        <f t="shared" si="23"/>
        <v>0</v>
      </c>
      <c r="BI19" s="253">
        <f t="shared" si="24"/>
        <v>0</v>
      </c>
      <c r="BJ19" s="253">
        <f t="shared" si="25"/>
        <v>0</v>
      </c>
      <c r="BK19" s="2"/>
      <c r="BL19" s="2"/>
      <c r="BM19" s="2"/>
      <c r="BN19" s="293" t="str">
        <f t="shared" si="61"/>
        <v>Rodadero Dorado</v>
      </c>
      <c r="BO19" s="293" t="str">
        <f t="shared" si="62"/>
        <v>Desayuno y cena</v>
      </c>
      <c r="BP19" s="253">
        <f>Cotizador!I68</f>
        <v>0</v>
      </c>
      <c r="BQ19" s="253">
        <f t="shared" si="40"/>
        <v>60000</v>
      </c>
      <c r="BR19" s="253" t="e">
        <f t="shared" si="34"/>
        <v>#DIV/0!</v>
      </c>
      <c r="BS19" s="253" t="e">
        <f t="shared" si="35"/>
        <v>#DIV/0!</v>
      </c>
      <c r="BT19" s="253">
        <f t="shared" si="36"/>
        <v>60000</v>
      </c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</row>
    <row r="20" spans="1:279" s="248" customFormat="1" x14ac:dyDescent="0.6">
      <c r="A20" s="248">
        <f>A19</f>
        <v>108</v>
      </c>
      <c r="B20" s="224" t="str">
        <f>B19</f>
        <v>Dorado Beach</v>
      </c>
      <c r="C20" s="224">
        <v>2</v>
      </c>
      <c r="D20" s="224" t="str">
        <f>D19</f>
        <v>Desayuno</v>
      </c>
      <c r="E20" s="224" t="s">
        <v>388</v>
      </c>
      <c r="F20" s="225">
        <v>602000</v>
      </c>
      <c r="G20" s="225">
        <v>221000</v>
      </c>
      <c r="H20" s="225">
        <v>212000</v>
      </c>
      <c r="I20" s="225">
        <v>122000</v>
      </c>
      <c r="J20" s="224" t="str">
        <f>J19</f>
        <v>5 a 10</v>
      </c>
      <c r="K20" s="224" t="s">
        <v>383</v>
      </c>
      <c r="L20" s="249">
        <f>Cotizador!D27</f>
        <v>0</v>
      </c>
      <c r="M20" s="249" t="str">
        <f>M4</f>
        <v>0</v>
      </c>
      <c r="N20" s="250">
        <f>N3</f>
        <v>0</v>
      </c>
      <c r="O20" s="250">
        <f>O3</f>
        <v>0</v>
      </c>
      <c r="P20" s="250">
        <f>P3</f>
        <v>0</v>
      </c>
      <c r="Q20" s="250">
        <f>Q3</f>
        <v>0</v>
      </c>
      <c r="R20" s="251">
        <f>R3</f>
        <v>0</v>
      </c>
      <c r="S20" s="252">
        <f t="shared" si="0"/>
        <v>0</v>
      </c>
      <c r="T20" s="252">
        <f t="shared" si="1"/>
        <v>0</v>
      </c>
      <c r="U20" s="252">
        <f t="shared" si="2"/>
        <v>0</v>
      </c>
      <c r="V20" s="252">
        <f t="shared" si="3"/>
        <v>0</v>
      </c>
      <c r="W20" s="2"/>
      <c r="X20" s="2" t="str">
        <f>B37</f>
        <v>El Delfín</v>
      </c>
      <c r="Y20" s="2" t="str">
        <f>D37</f>
        <v>Desayuno y cena</v>
      </c>
      <c r="Z20" s="253">
        <f>S37+S38</f>
        <v>0</v>
      </c>
      <c r="AA20" s="253">
        <f t="shared" ref="AA20:AC20" si="66">T37+T38</f>
        <v>0</v>
      </c>
      <c r="AB20" s="253">
        <f t="shared" si="66"/>
        <v>0</v>
      </c>
      <c r="AC20" s="253">
        <f t="shared" si="66"/>
        <v>0</v>
      </c>
      <c r="AD20" s="2"/>
      <c r="AE20" s="2"/>
      <c r="AF20" s="254">
        <f>AF3</f>
        <v>1</v>
      </c>
      <c r="AG20" s="255" t="str">
        <f t="shared" si="5"/>
        <v>El Delfín</v>
      </c>
      <c r="AH20" s="255" t="str">
        <f t="shared" si="6"/>
        <v>Desayuno y cena</v>
      </c>
      <c r="AI20" s="256">
        <f t="shared" si="44"/>
        <v>0</v>
      </c>
      <c r="AJ20" s="256">
        <f t="shared" si="45"/>
        <v>0</v>
      </c>
      <c r="AK20" s="256">
        <f t="shared" si="46"/>
        <v>0</v>
      </c>
      <c r="AL20" s="256">
        <f t="shared" si="47"/>
        <v>0</v>
      </c>
      <c r="AM20" s="257">
        <f t="shared" si="48"/>
        <v>0</v>
      </c>
      <c r="AN20" s="2"/>
      <c r="AO20" s="2"/>
      <c r="AP20" s="2" t="str">
        <f t="shared" si="12"/>
        <v>El Delfín</v>
      </c>
      <c r="AQ20" s="2" t="str">
        <f t="shared" si="13"/>
        <v>Desayuno y cena</v>
      </c>
      <c r="AR20" s="253" t="e">
        <f t="shared" si="28"/>
        <v>#DIV/0!</v>
      </c>
      <c r="AS20" s="253" t="e">
        <f t="shared" si="29"/>
        <v>#DIV/0!</v>
      </c>
      <c r="AT20" s="253">
        <f t="shared" si="30"/>
        <v>0</v>
      </c>
      <c r="AU20" s="2"/>
      <c r="AV20" s="2"/>
      <c r="AW20" s="2"/>
      <c r="AX20" s="2" t="str">
        <f t="shared" si="14"/>
        <v>El Delfín</v>
      </c>
      <c r="AY20" s="2" t="str">
        <f t="shared" si="15"/>
        <v>Desayuno y cena</v>
      </c>
      <c r="AZ20" s="286" t="e">
        <f t="shared" si="16"/>
        <v>#DIV/0!</v>
      </c>
      <c r="BA20" s="286" t="e">
        <f t="shared" si="17"/>
        <v>#DIV/0!</v>
      </c>
      <c r="BB20" s="286">
        <f t="shared" si="31"/>
        <v>0</v>
      </c>
      <c r="BC20" s="290" t="e">
        <f t="shared" si="18"/>
        <v>#DIV/0!</v>
      </c>
      <c r="BD20" s="290" t="e">
        <f t="shared" si="19"/>
        <v>#DIV/0!</v>
      </c>
      <c r="BE20" s="290">
        <f t="shared" si="20"/>
        <v>0</v>
      </c>
      <c r="BF20" s="253" t="e">
        <f t="shared" si="21"/>
        <v>#DIV/0!</v>
      </c>
      <c r="BG20" s="253" t="e">
        <f t="shared" si="22"/>
        <v>#DIV/0!</v>
      </c>
      <c r="BH20" s="253">
        <f t="shared" si="23"/>
        <v>0</v>
      </c>
      <c r="BI20" s="253">
        <f t="shared" si="24"/>
        <v>0</v>
      </c>
      <c r="BJ20" s="253">
        <f t="shared" si="25"/>
        <v>0</v>
      </c>
      <c r="BK20" s="2"/>
      <c r="BL20" s="2"/>
      <c r="BM20" s="2"/>
      <c r="BN20" s="293" t="str">
        <f t="shared" si="61"/>
        <v>El Delfín</v>
      </c>
      <c r="BO20" s="293" t="str">
        <f t="shared" si="62"/>
        <v>Desayuno y cena</v>
      </c>
      <c r="BP20" s="253">
        <f>Cotizador!I68</f>
        <v>0</v>
      </c>
      <c r="BQ20" s="253">
        <f t="shared" si="40"/>
        <v>60000</v>
      </c>
      <c r="BR20" s="253" t="e">
        <f t="shared" si="34"/>
        <v>#DIV/0!</v>
      </c>
      <c r="BS20" s="253" t="e">
        <f t="shared" si="35"/>
        <v>#DIV/0!</v>
      </c>
      <c r="BT20" s="253">
        <f t="shared" si="36"/>
        <v>60000</v>
      </c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</row>
    <row r="21" spans="1:279" s="258" customFormat="1" x14ac:dyDescent="0.6">
      <c r="A21" s="258">
        <v>109</v>
      </c>
      <c r="B21" s="234" t="s">
        <v>348</v>
      </c>
      <c r="C21" s="234">
        <v>1</v>
      </c>
      <c r="D21" s="234" t="s">
        <v>346</v>
      </c>
      <c r="E21" s="234" t="s">
        <v>388</v>
      </c>
      <c r="F21" s="235">
        <v>280000</v>
      </c>
      <c r="G21" s="235">
        <v>160000</v>
      </c>
      <c r="H21" s="235">
        <v>153400</v>
      </c>
      <c r="I21" s="235">
        <v>82000</v>
      </c>
      <c r="J21" s="234" t="s">
        <v>351</v>
      </c>
      <c r="K21" s="234" t="s">
        <v>352</v>
      </c>
      <c r="L21" s="259">
        <f>Cotizador!D27</f>
        <v>0</v>
      </c>
      <c r="M21" s="259" t="str">
        <f t="shared" ref="M21:R21" si="67">M3</f>
        <v>0</v>
      </c>
      <c r="N21" s="260">
        <f t="shared" si="67"/>
        <v>0</v>
      </c>
      <c r="O21" s="260">
        <f t="shared" si="67"/>
        <v>0</v>
      </c>
      <c r="P21" s="260">
        <f t="shared" si="67"/>
        <v>0</v>
      </c>
      <c r="Q21" s="260">
        <f t="shared" si="67"/>
        <v>0</v>
      </c>
      <c r="R21" s="261">
        <f t="shared" si="67"/>
        <v>0</v>
      </c>
      <c r="S21" s="252">
        <f t="shared" si="0"/>
        <v>0</v>
      </c>
      <c r="T21" s="252">
        <f t="shared" si="1"/>
        <v>0</v>
      </c>
      <c r="U21" s="252">
        <f t="shared" si="2"/>
        <v>0</v>
      </c>
      <c r="V21" s="252">
        <f t="shared" si="3"/>
        <v>0</v>
      </c>
      <c r="W21" s="2"/>
      <c r="X21" s="2" t="str">
        <f>B39</f>
        <v>Olas Marinas Rodadero</v>
      </c>
      <c r="Y21" s="2" t="str">
        <f>D39</f>
        <v>Desayuno y cena</v>
      </c>
      <c r="Z21" s="253">
        <f>S39+S40</f>
        <v>0</v>
      </c>
      <c r="AA21" s="253">
        <f t="shared" ref="AA21:AC21" si="68">T39+T40</f>
        <v>0</v>
      </c>
      <c r="AB21" s="253">
        <f t="shared" si="68"/>
        <v>0</v>
      </c>
      <c r="AC21" s="253">
        <f t="shared" si="68"/>
        <v>0</v>
      </c>
      <c r="AD21" s="2"/>
      <c r="AE21" s="2"/>
      <c r="AF21" s="254">
        <f>AF3</f>
        <v>1</v>
      </c>
      <c r="AG21" s="255" t="str">
        <f t="shared" si="5"/>
        <v>Olas Marinas Rodadero</v>
      </c>
      <c r="AH21" s="255" t="str">
        <f t="shared" si="6"/>
        <v>Desayuno y cena</v>
      </c>
      <c r="AI21" s="256">
        <f t="shared" si="44"/>
        <v>0</v>
      </c>
      <c r="AJ21" s="256">
        <f t="shared" si="45"/>
        <v>0</v>
      </c>
      <c r="AK21" s="256">
        <f t="shared" si="46"/>
        <v>0</v>
      </c>
      <c r="AL21" s="256">
        <f t="shared" si="47"/>
        <v>0</v>
      </c>
      <c r="AM21" s="257">
        <f t="shared" si="48"/>
        <v>0</v>
      </c>
      <c r="AN21" s="2"/>
      <c r="AO21" s="2"/>
      <c r="AP21" s="2" t="str">
        <f t="shared" si="12"/>
        <v>Olas Marinas Rodadero</v>
      </c>
      <c r="AQ21" s="2" t="str">
        <f t="shared" si="13"/>
        <v>Desayuno y cena</v>
      </c>
      <c r="AR21" s="253" t="e">
        <f t="shared" si="28"/>
        <v>#DIV/0!</v>
      </c>
      <c r="AS21" s="253" t="e">
        <f t="shared" si="29"/>
        <v>#DIV/0!</v>
      </c>
      <c r="AT21" s="253">
        <f t="shared" si="30"/>
        <v>0</v>
      </c>
      <c r="AU21" s="2"/>
      <c r="AV21" s="2"/>
      <c r="AW21" s="2"/>
      <c r="AX21" s="2" t="str">
        <f t="shared" si="14"/>
        <v>Olas Marinas Rodadero</v>
      </c>
      <c r="AY21" s="2" t="str">
        <f t="shared" si="15"/>
        <v>Desayuno y cena</v>
      </c>
      <c r="AZ21" s="286" t="e">
        <f t="shared" si="16"/>
        <v>#DIV/0!</v>
      </c>
      <c r="BA21" s="286" t="e">
        <f t="shared" si="17"/>
        <v>#DIV/0!</v>
      </c>
      <c r="BB21" s="286">
        <f t="shared" si="31"/>
        <v>0</v>
      </c>
      <c r="BC21" s="290" t="e">
        <f t="shared" si="18"/>
        <v>#DIV/0!</v>
      </c>
      <c r="BD21" s="290" t="e">
        <f t="shared" si="19"/>
        <v>#DIV/0!</v>
      </c>
      <c r="BE21" s="290">
        <f t="shared" si="20"/>
        <v>0</v>
      </c>
      <c r="BF21" s="253" t="e">
        <f t="shared" si="21"/>
        <v>#DIV/0!</v>
      </c>
      <c r="BG21" s="253" t="e">
        <f t="shared" si="22"/>
        <v>#DIV/0!</v>
      </c>
      <c r="BH21" s="253">
        <f t="shared" si="23"/>
        <v>0</v>
      </c>
      <c r="BI21" s="253">
        <f t="shared" si="24"/>
        <v>0</v>
      </c>
      <c r="BJ21" s="253">
        <f t="shared" si="25"/>
        <v>0</v>
      </c>
      <c r="BK21" s="2"/>
      <c r="BL21" s="2"/>
      <c r="BM21" s="2"/>
      <c r="BN21" s="293" t="str">
        <f t="shared" si="61"/>
        <v>Olas Marinas Rodadero</v>
      </c>
      <c r="BO21" s="293" t="str">
        <f t="shared" si="62"/>
        <v>Desayuno y cena</v>
      </c>
      <c r="BP21" s="253">
        <f>Cotizador!I68</f>
        <v>0</v>
      </c>
      <c r="BQ21" s="253">
        <f t="shared" si="40"/>
        <v>60000</v>
      </c>
      <c r="BR21" s="253" t="e">
        <f t="shared" si="34"/>
        <v>#DIV/0!</v>
      </c>
      <c r="BS21" s="253" t="e">
        <f t="shared" si="35"/>
        <v>#DIV/0!</v>
      </c>
      <c r="BT21" s="253">
        <f t="shared" si="36"/>
        <v>60000</v>
      </c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</row>
    <row r="22" spans="1:279" s="267" customFormat="1" x14ac:dyDescent="0.6">
      <c r="A22" s="258">
        <f>A21</f>
        <v>109</v>
      </c>
      <c r="B22" s="234" t="s">
        <v>348</v>
      </c>
      <c r="C22" s="234">
        <v>2</v>
      </c>
      <c r="D22" s="234" t="s">
        <v>346</v>
      </c>
      <c r="E22" s="234" t="str">
        <f>E21</f>
        <v>A</v>
      </c>
      <c r="F22" s="235">
        <v>315000</v>
      </c>
      <c r="G22" s="235">
        <v>248000</v>
      </c>
      <c r="H22" s="235">
        <v>227000</v>
      </c>
      <c r="I22" s="235">
        <v>105000</v>
      </c>
      <c r="J22" s="234" t="s">
        <v>351</v>
      </c>
      <c r="K22" s="234" t="s">
        <v>354</v>
      </c>
      <c r="L22" s="262">
        <f>Cotizador!D27</f>
        <v>0</v>
      </c>
      <c r="M22" s="262" t="str">
        <f>M4</f>
        <v>0</v>
      </c>
      <c r="N22" s="263">
        <f>N3</f>
        <v>0</v>
      </c>
      <c r="O22" s="263">
        <f>O3</f>
        <v>0</v>
      </c>
      <c r="P22" s="263">
        <f>P3</f>
        <v>0</v>
      </c>
      <c r="Q22" s="263">
        <f>Q3</f>
        <v>0</v>
      </c>
      <c r="R22" s="264">
        <f>R3</f>
        <v>0</v>
      </c>
      <c r="S22" s="252">
        <f t="shared" si="0"/>
        <v>0</v>
      </c>
      <c r="T22" s="252">
        <f t="shared" si="1"/>
        <v>0</v>
      </c>
      <c r="U22" s="252">
        <f t="shared" si="2"/>
        <v>0</v>
      </c>
      <c r="V22" s="252">
        <f t="shared" si="3"/>
        <v>0</v>
      </c>
      <c r="W22" s="265"/>
      <c r="X22" s="265" t="str">
        <f>B41</f>
        <v>Caribe Rodero</v>
      </c>
      <c r="Y22" s="265" t="str">
        <f>D41</f>
        <v>Desayuno y cena</v>
      </c>
      <c r="Z22" s="266">
        <f>S41+S42</f>
        <v>0</v>
      </c>
      <c r="AA22" s="266">
        <f t="shared" ref="AA22:AC22" si="69">T41+T42</f>
        <v>0</v>
      </c>
      <c r="AB22" s="266">
        <f t="shared" si="69"/>
        <v>0</v>
      </c>
      <c r="AC22" s="266">
        <f t="shared" si="69"/>
        <v>0</v>
      </c>
      <c r="AD22" s="265"/>
      <c r="AE22" s="265"/>
      <c r="AF22" s="254">
        <f>AF3</f>
        <v>1</v>
      </c>
      <c r="AG22" s="255" t="str">
        <f t="shared" si="5"/>
        <v>Caribe Rodero</v>
      </c>
      <c r="AH22" s="255" t="str">
        <f t="shared" si="6"/>
        <v>Desayuno y cena</v>
      </c>
      <c r="AI22" s="256">
        <f t="shared" si="44"/>
        <v>0</v>
      </c>
      <c r="AJ22" s="256">
        <f t="shared" si="45"/>
        <v>0</v>
      </c>
      <c r="AK22" s="256">
        <f t="shared" si="46"/>
        <v>0</v>
      </c>
      <c r="AL22" s="256">
        <f t="shared" si="47"/>
        <v>0</v>
      </c>
      <c r="AM22" s="257">
        <f t="shared" si="48"/>
        <v>0</v>
      </c>
      <c r="AN22" s="265"/>
      <c r="AO22" s="265"/>
      <c r="AP22" s="2" t="str">
        <f t="shared" si="12"/>
        <v>Caribe Rodero</v>
      </c>
      <c r="AQ22" s="2" t="str">
        <f t="shared" si="13"/>
        <v>Desayuno y cena</v>
      </c>
      <c r="AR22" s="253" t="e">
        <f t="shared" si="28"/>
        <v>#DIV/0!</v>
      </c>
      <c r="AS22" s="253" t="e">
        <f t="shared" si="29"/>
        <v>#DIV/0!</v>
      </c>
      <c r="AT22" s="253">
        <f t="shared" si="30"/>
        <v>0</v>
      </c>
      <c r="AU22" s="265"/>
      <c r="AV22" s="265"/>
      <c r="AW22" s="265"/>
      <c r="AX22" s="2" t="str">
        <f t="shared" si="14"/>
        <v>Caribe Rodero</v>
      </c>
      <c r="AY22" s="2" t="str">
        <f t="shared" si="15"/>
        <v>Desayuno y cena</v>
      </c>
      <c r="AZ22" s="286" t="e">
        <f t="shared" si="16"/>
        <v>#DIV/0!</v>
      </c>
      <c r="BA22" s="286" t="e">
        <f t="shared" si="17"/>
        <v>#DIV/0!</v>
      </c>
      <c r="BB22" s="286">
        <f t="shared" si="31"/>
        <v>0</v>
      </c>
      <c r="BC22" s="290" t="e">
        <f t="shared" si="18"/>
        <v>#DIV/0!</v>
      </c>
      <c r="BD22" s="290" t="e">
        <f t="shared" si="19"/>
        <v>#DIV/0!</v>
      </c>
      <c r="BE22" s="290">
        <f t="shared" si="20"/>
        <v>0</v>
      </c>
      <c r="BF22" s="253" t="e">
        <f t="shared" si="21"/>
        <v>#DIV/0!</v>
      </c>
      <c r="BG22" s="253" t="e">
        <f t="shared" si="22"/>
        <v>#DIV/0!</v>
      </c>
      <c r="BH22" s="253">
        <f t="shared" si="23"/>
        <v>0</v>
      </c>
      <c r="BI22" s="253">
        <f t="shared" si="24"/>
        <v>0</v>
      </c>
      <c r="BJ22" s="253">
        <f t="shared" si="25"/>
        <v>0</v>
      </c>
      <c r="BK22" s="265"/>
      <c r="BL22" s="265"/>
      <c r="BM22" s="265"/>
      <c r="BN22" s="293" t="str">
        <f t="shared" si="61"/>
        <v>Caribe Rodero</v>
      </c>
      <c r="BO22" s="293" t="str">
        <f t="shared" si="62"/>
        <v>Desayuno y cena</v>
      </c>
      <c r="BP22" s="266">
        <f>Cotizador!I68</f>
        <v>0</v>
      </c>
      <c r="BQ22" s="253">
        <f t="shared" si="40"/>
        <v>60000</v>
      </c>
      <c r="BR22" s="253" t="e">
        <f t="shared" si="34"/>
        <v>#DIV/0!</v>
      </c>
      <c r="BS22" s="253" t="e">
        <f t="shared" si="35"/>
        <v>#DIV/0!</v>
      </c>
      <c r="BT22" s="253">
        <f t="shared" si="36"/>
        <v>60000</v>
      </c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65"/>
      <c r="DA22" s="265"/>
      <c r="DB22" s="265"/>
      <c r="DC22" s="265"/>
      <c r="DD22" s="265"/>
      <c r="DE22" s="265"/>
      <c r="DF22" s="265"/>
      <c r="DG22" s="265"/>
      <c r="DH22" s="265"/>
      <c r="DI22" s="265"/>
      <c r="DJ22" s="265"/>
      <c r="DK22" s="265"/>
      <c r="DL22" s="265"/>
      <c r="DM22" s="265"/>
      <c r="DN22" s="265"/>
      <c r="DO22" s="265"/>
      <c r="DP22" s="265"/>
      <c r="DQ22" s="265"/>
      <c r="DR22" s="265"/>
      <c r="DS22" s="265"/>
      <c r="DT22" s="265"/>
      <c r="DU22" s="265"/>
      <c r="DV22" s="265"/>
      <c r="DW22" s="265"/>
      <c r="DX22" s="265"/>
      <c r="DY22" s="265"/>
      <c r="DZ22" s="265"/>
      <c r="EA22" s="265"/>
      <c r="EB22" s="265"/>
      <c r="EC22" s="265"/>
      <c r="ED22" s="265"/>
      <c r="EE22" s="265"/>
      <c r="EF22" s="265"/>
      <c r="EG22" s="265"/>
      <c r="EH22" s="265"/>
      <c r="EI22" s="265"/>
      <c r="EJ22" s="265"/>
      <c r="EK22" s="265"/>
      <c r="EL22" s="265"/>
      <c r="EM22" s="265"/>
      <c r="EN22" s="265"/>
      <c r="EO22" s="265"/>
      <c r="EP22" s="265"/>
      <c r="EQ22" s="265"/>
      <c r="ER22" s="265"/>
      <c r="ES22" s="265"/>
      <c r="ET22" s="265"/>
      <c r="EU22" s="265"/>
      <c r="EV22" s="265"/>
      <c r="EW22" s="265"/>
      <c r="EX22" s="265"/>
      <c r="EY22" s="265"/>
      <c r="EZ22" s="265"/>
      <c r="FA22" s="265"/>
      <c r="FB22" s="265"/>
      <c r="FC22" s="265"/>
      <c r="FD22" s="265"/>
      <c r="FE22" s="265"/>
      <c r="FF22" s="265"/>
      <c r="FG22" s="265"/>
      <c r="FH22" s="265"/>
      <c r="FI22" s="265"/>
      <c r="FJ22" s="265"/>
      <c r="FK22" s="265"/>
      <c r="FL22" s="265"/>
      <c r="FM22" s="265"/>
      <c r="FN22" s="265"/>
      <c r="FO22" s="265"/>
      <c r="FP22" s="265"/>
      <c r="FQ22" s="265"/>
      <c r="FR22" s="265"/>
      <c r="FS22" s="265"/>
      <c r="FT22" s="265"/>
      <c r="FU22" s="265"/>
      <c r="FV22" s="265"/>
      <c r="FW22" s="265"/>
      <c r="FX22" s="265"/>
      <c r="FY22" s="265"/>
      <c r="FZ22" s="265"/>
      <c r="GA22" s="265"/>
      <c r="GB22" s="265"/>
      <c r="GC22" s="265"/>
      <c r="GD22" s="265"/>
      <c r="GE22" s="265"/>
      <c r="GF22" s="265"/>
      <c r="GG22" s="265"/>
      <c r="GH22" s="265"/>
      <c r="GI22" s="265"/>
      <c r="GJ22" s="265"/>
      <c r="GK22" s="265"/>
      <c r="GL22" s="265"/>
      <c r="GM22" s="265"/>
      <c r="GN22" s="265"/>
      <c r="GO22" s="265"/>
      <c r="GP22" s="265"/>
      <c r="GQ22" s="265"/>
      <c r="GR22" s="265"/>
      <c r="GS22" s="265"/>
      <c r="GT22" s="265"/>
      <c r="GU22" s="265"/>
      <c r="GV22" s="265"/>
      <c r="GW22" s="265"/>
      <c r="GX22" s="265"/>
      <c r="GY22" s="265"/>
      <c r="GZ22" s="265"/>
      <c r="HA22" s="265"/>
      <c r="HB22" s="265"/>
      <c r="HC22" s="265"/>
      <c r="HD22" s="265"/>
      <c r="HE22" s="265"/>
      <c r="HF22" s="265"/>
      <c r="HG22" s="265"/>
      <c r="HH22" s="265"/>
      <c r="HI22" s="265"/>
      <c r="HJ22" s="265"/>
      <c r="HK22" s="265"/>
      <c r="HL22" s="265"/>
      <c r="HM22" s="265"/>
      <c r="HN22" s="265"/>
      <c r="HO22" s="265"/>
      <c r="HP22" s="265"/>
      <c r="HQ22" s="265"/>
      <c r="HR22" s="265"/>
      <c r="HS22" s="265"/>
      <c r="HT22" s="265"/>
      <c r="HU22" s="265"/>
      <c r="HV22" s="265"/>
      <c r="HW22" s="265"/>
      <c r="HX22" s="265"/>
      <c r="HY22" s="265"/>
      <c r="HZ22" s="265"/>
      <c r="IA22" s="265"/>
      <c r="IB22" s="265"/>
      <c r="IC22" s="265"/>
      <c r="ID22" s="265"/>
      <c r="IE22" s="265"/>
      <c r="IF22" s="265"/>
      <c r="IG22" s="265"/>
      <c r="IH22" s="265"/>
      <c r="II22" s="265"/>
      <c r="IJ22" s="265"/>
      <c r="IK22" s="265"/>
      <c r="IL22" s="265"/>
      <c r="IM22" s="265"/>
      <c r="IN22" s="265"/>
      <c r="IO22" s="265"/>
      <c r="IP22" s="265"/>
      <c r="IQ22" s="265"/>
      <c r="IR22" s="265"/>
      <c r="IS22" s="265"/>
      <c r="IT22" s="265"/>
      <c r="IU22" s="265"/>
      <c r="IV22" s="265"/>
      <c r="IW22" s="265"/>
      <c r="IX22" s="265"/>
      <c r="IY22" s="265"/>
      <c r="IZ22" s="265"/>
      <c r="JA22" s="265"/>
      <c r="JB22" s="265"/>
      <c r="JC22" s="265"/>
      <c r="JD22" s="265"/>
      <c r="JE22" s="265"/>
      <c r="JF22" s="265"/>
      <c r="JG22" s="265"/>
      <c r="JH22" s="265"/>
      <c r="JI22" s="265"/>
      <c r="JJ22" s="265"/>
      <c r="JK22" s="265"/>
      <c r="JL22" s="265"/>
      <c r="JM22" s="265"/>
      <c r="JN22" s="265"/>
      <c r="JO22" s="265"/>
      <c r="JP22" s="265"/>
      <c r="JQ22" s="265"/>
      <c r="JR22" s="265"/>
      <c r="JS22" s="265"/>
    </row>
    <row r="23" spans="1:279" s="273" customFormat="1" x14ac:dyDescent="0.6">
      <c r="A23" s="248">
        <v>110</v>
      </c>
      <c r="B23" s="224" t="s">
        <v>377</v>
      </c>
      <c r="C23" s="224">
        <v>1</v>
      </c>
      <c r="D23" s="224" t="s">
        <v>346</v>
      </c>
      <c r="E23" s="224" t="s">
        <v>388</v>
      </c>
      <c r="F23" s="225">
        <v>445000</v>
      </c>
      <c r="G23" s="225">
        <v>251500</v>
      </c>
      <c r="H23" s="225">
        <v>227500</v>
      </c>
      <c r="I23" s="225">
        <v>155000</v>
      </c>
      <c r="J23" s="224" t="s">
        <v>378</v>
      </c>
      <c r="K23" s="224" t="s">
        <v>379</v>
      </c>
      <c r="L23" s="268">
        <f>Cotizador!D27</f>
        <v>0</v>
      </c>
      <c r="M23" s="268" t="str">
        <f t="shared" ref="M23:R23" si="70">M3</f>
        <v>0</v>
      </c>
      <c r="N23" s="269">
        <f t="shared" si="70"/>
        <v>0</v>
      </c>
      <c r="O23" s="269">
        <f t="shared" si="70"/>
        <v>0</v>
      </c>
      <c r="P23" s="269">
        <f t="shared" si="70"/>
        <v>0</v>
      </c>
      <c r="Q23" s="269">
        <f t="shared" si="70"/>
        <v>0</v>
      </c>
      <c r="R23" s="270">
        <f t="shared" si="70"/>
        <v>0</v>
      </c>
      <c r="S23" s="252">
        <f t="shared" si="0"/>
        <v>0</v>
      </c>
      <c r="T23" s="252">
        <f t="shared" si="1"/>
        <v>0</v>
      </c>
      <c r="U23" s="252">
        <f t="shared" si="2"/>
        <v>0</v>
      </c>
      <c r="V23" s="252">
        <f t="shared" si="3"/>
        <v>0</v>
      </c>
      <c r="W23" s="271"/>
      <c r="X23" s="271" t="str">
        <f>B43</f>
        <v>Virrey</v>
      </c>
      <c r="Y23" s="271" t="str">
        <f>D43</f>
        <v>Desayuno y cena</v>
      </c>
      <c r="Z23" s="272">
        <f>S43+S44</f>
        <v>0</v>
      </c>
      <c r="AA23" s="272">
        <f t="shared" ref="AA23:AC23" si="71">T43+T44</f>
        <v>0</v>
      </c>
      <c r="AB23" s="272">
        <f t="shared" si="71"/>
        <v>0</v>
      </c>
      <c r="AC23" s="272">
        <f t="shared" si="71"/>
        <v>0</v>
      </c>
      <c r="AD23" s="271"/>
      <c r="AE23" s="271"/>
      <c r="AF23" s="254">
        <f>AF3</f>
        <v>1</v>
      </c>
      <c r="AG23" s="255" t="str">
        <f t="shared" si="5"/>
        <v>Virrey</v>
      </c>
      <c r="AH23" s="255" t="str">
        <f t="shared" si="6"/>
        <v>Desayuno y cena</v>
      </c>
      <c r="AI23" s="256">
        <f t="shared" si="44"/>
        <v>0</v>
      </c>
      <c r="AJ23" s="256">
        <f t="shared" si="45"/>
        <v>0</v>
      </c>
      <c r="AK23" s="256">
        <f t="shared" si="46"/>
        <v>0</v>
      </c>
      <c r="AL23" s="256">
        <f t="shared" si="47"/>
        <v>0</v>
      </c>
      <c r="AM23" s="257">
        <f t="shared" si="48"/>
        <v>0</v>
      </c>
      <c r="AN23" s="271"/>
      <c r="AO23" s="271"/>
      <c r="AP23" s="2" t="str">
        <f t="shared" si="12"/>
        <v>Virrey</v>
      </c>
      <c r="AQ23" s="2" t="str">
        <f t="shared" si="13"/>
        <v>Desayuno y cena</v>
      </c>
      <c r="AR23" s="253" t="e">
        <f t="shared" si="28"/>
        <v>#DIV/0!</v>
      </c>
      <c r="AS23" s="253" t="e">
        <f t="shared" si="29"/>
        <v>#DIV/0!</v>
      </c>
      <c r="AT23" s="253">
        <f t="shared" si="30"/>
        <v>0</v>
      </c>
      <c r="AU23" s="271"/>
      <c r="AV23" s="271"/>
      <c r="AW23" s="271"/>
      <c r="AX23" s="2" t="str">
        <f t="shared" si="14"/>
        <v>Virrey</v>
      </c>
      <c r="AY23" s="2" t="str">
        <f t="shared" si="15"/>
        <v>Desayuno y cena</v>
      </c>
      <c r="AZ23" s="286" t="e">
        <f t="shared" si="16"/>
        <v>#DIV/0!</v>
      </c>
      <c r="BA23" s="286" t="e">
        <f t="shared" si="17"/>
        <v>#DIV/0!</v>
      </c>
      <c r="BB23" s="286">
        <f t="shared" si="31"/>
        <v>0</v>
      </c>
      <c r="BC23" s="290" t="e">
        <f t="shared" si="18"/>
        <v>#DIV/0!</v>
      </c>
      <c r="BD23" s="290" t="e">
        <f t="shared" si="19"/>
        <v>#DIV/0!</v>
      </c>
      <c r="BE23" s="290">
        <f t="shared" si="20"/>
        <v>0</v>
      </c>
      <c r="BF23" s="253" t="e">
        <f t="shared" si="21"/>
        <v>#DIV/0!</v>
      </c>
      <c r="BG23" s="253" t="e">
        <f t="shared" si="22"/>
        <v>#DIV/0!</v>
      </c>
      <c r="BH23" s="253">
        <f t="shared" si="23"/>
        <v>0</v>
      </c>
      <c r="BI23" s="253">
        <f t="shared" si="24"/>
        <v>0</v>
      </c>
      <c r="BJ23" s="253">
        <f t="shared" si="25"/>
        <v>0</v>
      </c>
      <c r="BK23" s="271"/>
      <c r="BL23" s="271"/>
      <c r="BM23" s="271"/>
      <c r="BN23" s="293" t="str">
        <f t="shared" si="61"/>
        <v>Virrey</v>
      </c>
      <c r="BO23" s="293" t="str">
        <f t="shared" si="62"/>
        <v>Desayuno y cena</v>
      </c>
      <c r="BP23" s="272">
        <f>Cotizador!I68</f>
        <v>0</v>
      </c>
      <c r="BQ23" s="253">
        <f t="shared" si="40"/>
        <v>60000</v>
      </c>
      <c r="BR23" s="253" t="e">
        <f t="shared" si="34"/>
        <v>#DIV/0!</v>
      </c>
      <c r="BS23" s="253" t="e">
        <f t="shared" si="35"/>
        <v>#DIV/0!</v>
      </c>
      <c r="BT23" s="253">
        <f t="shared" si="36"/>
        <v>60000</v>
      </c>
      <c r="BU23" s="271"/>
      <c r="BV23" s="271"/>
      <c r="BW23" s="271"/>
      <c r="BX23" s="271"/>
      <c r="BY23" s="271"/>
      <c r="BZ23" s="271"/>
      <c r="CA23" s="271"/>
      <c r="CB23" s="271"/>
      <c r="CC23" s="271"/>
      <c r="CD23" s="271"/>
      <c r="CE23" s="271"/>
      <c r="CF23" s="271"/>
      <c r="CG23" s="271"/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71"/>
      <c r="CT23" s="271"/>
      <c r="CU23" s="271"/>
      <c r="CV23" s="271"/>
      <c r="CW23" s="271"/>
      <c r="CX23" s="271"/>
      <c r="CY23" s="271"/>
      <c r="CZ23" s="271"/>
      <c r="DA23" s="271"/>
      <c r="DB23" s="271"/>
      <c r="DC23" s="271"/>
      <c r="DD23" s="271"/>
      <c r="DE23" s="271"/>
      <c r="DF23" s="271"/>
      <c r="DG23" s="271"/>
      <c r="DH23" s="271"/>
      <c r="DI23" s="271"/>
      <c r="DJ23" s="271"/>
      <c r="DK23" s="271"/>
      <c r="DL23" s="271"/>
      <c r="DM23" s="271"/>
      <c r="DN23" s="271"/>
      <c r="DO23" s="271"/>
      <c r="DP23" s="271"/>
      <c r="DQ23" s="271"/>
      <c r="DR23" s="271"/>
      <c r="DS23" s="271"/>
      <c r="DT23" s="271"/>
      <c r="DU23" s="271"/>
      <c r="DV23" s="271"/>
      <c r="DW23" s="271"/>
      <c r="DX23" s="271"/>
      <c r="DY23" s="271"/>
      <c r="DZ23" s="271"/>
      <c r="EA23" s="271"/>
      <c r="EB23" s="271"/>
      <c r="EC23" s="271"/>
      <c r="ED23" s="271"/>
      <c r="EE23" s="271"/>
      <c r="EF23" s="271"/>
      <c r="EG23" s="271"/>
      <c r="EH23" s="271"/>
      <c r="EI23" s="271"/>
      <c r="EJ23" s="271"/>
      <c r="EK23" s="271"/>
      <c r="EL23" s="271"/>
      <c r="EM23" s="271"/>
      <c r="EN23" s="271"/>
      <c r="EO23" s="271"/>
      <c r="EP23" s="271"/>
      <c r="EQ23" s="271"/>
      <c r="ER23" s="271"/>
      <c r="ES23" s="271"/>
      <c r="ET23" s="271"/>
      <c r="EU23" s="271"/>
      <c r="EV23" s="271"/>
      <c r="EW23" s="271"/>
      <c r="EX23" s="271"/>
      <c r="EY23" s="271"/>
      <c r="EZ23" s="271"/>
      <c r="FA23" s="271"/>
      <c r="FB23" s="271"/>
      <c r="FC23" s="271"/>
      <c r="FD23" s="271"/>
      <c r="FE23" s="271"/>
      <c r="FF23" s="271"/>
      <c r="FG23" s="271"/>
      <c r="FH23" s="271"/>
      <c r="FI23" s="271"/>
      <c r="FJ23" s="271"/>
      <c r="FK23" s="271"/>
      <c r="FL23" s="271"/>
      <c r="FM23" s="271"/>
      <c r="FN23" s="271"/>
      <c r="FO23" s="271"/>
      <c r="FP23" s="271"/>
      <c r="FQ23" s="271"/>
      <c r="FR23" s="271"/>
      <c r="FS23" s="271"/>
      <c r="FT23" s="271"/>
      <c r="FU23" s="271"/>
      <c r="FV23" s="271"/>
      <c r="FW23" s="271"/>
      <c r="FX23" s="271"/>
      <c r="FY23" s="271"/>
      <c r="FZ23" s="271"/>
      <c r="GA23" s="271"/>
      <c r="GB23" s="271"/>
      <c r="GC23" s="271"/>
      <c r="GD23" s="271"/>
      <c r="GE23" s="271"/>
      <c r="GF23" s="271"/>
      <c r="GG23" s="271"/>
      <c r="GH23" s="271"/>
      <c r="GI23" s="271"/>
      <c r="GJ23" s="271"/>
      <c r="GK23" s="271"/>
      <c r="GL23" s="271"/>
      <c r="GM23" s="271"/>
      <c r="GN23" s="271"/>
      <c r="GO23" s="271"/>
      <c r="GP23" s="271"/>
      <c r="GQ23" s="271"/>
      <c r="GR23" s="271"/>
      <c r="GS23" s="271"/>
      <c r="GT23" s="271"/>
      <c r="GU23" s="271"/>
      <c r="GV23" s="271"/>
      <c r="GW23" s="271"/>
      <c r="GX23" s="271"/>
      <c r="GY23" s="271"/>
      <c r="GZ23" s="271"/>
      <c r="HA23" s="271"/>
      <c r="HB23" s="271"/>
      <c r="HC23" s="271"/>
      <c r="HD23" s="271"/>
      <c r="HE23" s="271"/>
      <c r="HF23" s="271"/>
      <c r="HG23" s="271"/>
      <c r="HH23" s="271"/>
      <c r="HI23" s="271"/>
      <c r="HJ23" s="271"/>
      <c r="HK23" s="271"/>
      <c r="HL23" s="271"/>
      <c r="HM23" s="271"/>
      <c r="HN23" s="271"/>
      <c r="HO23" s="271"/>
      <c r="HP23" s="271"/>
      <c r="HQ23" s="271"/>
      <c r="HR23" s="271"/>
      <c r="HS23" s="271"/>
      <c r="HT23" s="271"/>
      <c r="HU23" s="271"/>
      <c r="HV23" s="271"/>
      <c r="HW23" s="271"/>
      <c r="HX23" s="271"/>
      <c r="HY23" s="271"/>
      <c r="HZ23" s="271"/>
      <c r="IA23" s="271"/>
      <c r="IB23" s="271"/>
      <c r="IC23" s="271"/>
      <c r="ID23" s="271"/>
      <c r="IE23" s="271"/>
      <c r="IF23" s="271"/>
      <c r="IG23" s="271"/>
      <c r="IH23" s="271"/>
      <c r="II23" s="271"/>
      <c r="IJ23" s="271"/>
      <c r="IK23" s="271"/>
      <c r="IL23" s="271"/>
      <c r="IM23" s="271"/>
      <c r="IN23" s="271"/>
      <c r="IO23" s="271"/>
      <c r="IP23" s="271"/>
      <c r="IQ23" s="271"/>
      <c r="IR23" s="271"/>
      <c r="IS23" s="271"/>
      <c r="IT23" s="271"/>
      <c r="IU23" s="271"/>
      <c r="IV23" s="271"/>
      <c r="IW23" s="271"/>
      <c r="IX23" s="271"/>
      <c r="IY23" s="271"/>
      <c r="IZ23" s="271"/>
      <c r="JA23" s="271"/>
      <c r="JB23" s="271"/>
      <c r="JC23" s="271"/>
      <c r="JD23" s="271"/>
      <c r="JE23" s="271"/>
      <c r="JF23" s="271"/>
      <c r="JG23" s="271"/>
      <c r="JH23" s="271"/>
      <c r="JI23" s="271"/>
      <c r="JJ23" s="271"/>
      <c r="JK23" s="271"/>
      <c r="JL23" s="271"/>
      <c r="JM23" s="271"/>
      <c r="JN23" s="271"/>
      <c r="JO23" s="271"/>
      <c r="JP23" s="271"/>
      <c r="JQ23" s="271"/>
      <c r="JR23" s="271"/>
      <c r="JS23" s="271"/>
    </row>
    <row r="24" spans="1:279" s="277" customFormat="1" x14ac:dyDescent="0.6">
      <c r="A24" s="248">
        <f>A23</f>
        <v>110</v>
      </c>
      <c r="B24" s="224" t="str">
        <f>B23</f>
        <v>Tamacá Beach Resort Superior</v>
      </c>
      <c r="C24" s="224">
        <v>2</v>
      </c>
      <c r="D24" s="224" t="str">
        <f>D23</f>
        <v>Desayuno</v>
      </c>
      <c r="E24" s="224" t="s">
        <v>388</v>
      </c>
      <c r="F24" s="225">
        <f>F23*2.26</f>
        <v>1005699.9999999999</v>
      </c>
      <c r="G24" s="225">
        <f>G23*2.2</f>
        <v>553300</v>
      </c>
      <c r="H24" s="225">
        <f>H23*2.2</f>
        <v>500500.00000000006</v>
      </c>
      <c r="I24" s="225">
        <f>I23*2.2</f>
        <v>341000</v>
      </c>
      <c r="J24" s="224" t="str">
        <f>J23</f>
        <v>5 a 12</v>
      </c>
      <c r="K24" s="229" t="s">
        <v>380</v>
      </c>
      <c r="L24" s="274">
        <f>Cotizador!D27</f>
        <v>0</v>
      </c>
      <c r="M24" s="274" t="str">
        <f>M4</f>
        <v>0</v>
      </c>
      <c r="N24" s="275">
        <f>N3</f>
        <v>0</v>
      </c>
      <c r="O24" s="275">
        <f>O3</f>
        <v>0</v>
      </c>
      <c r="P24" s="275">
        <f>P3</f>
        <v>0</v>
      </c>
      <c r="Q24" s="275">
        <f>Q3</f>
        <v>0</v>
      </c>
      <c r="R24" s="276">
        <f>R3</f>
        <v>0</v>
      </c>
      <c r="S24" s="252">
        <f t="shared" si="0"/>
        <v>0</v>
      </c>
      <c r="T24" s="252">
        <f t="shared" si="1"/>
        <v>0</v>
      </c>
      <c r="U24" s="252">
        <f t="shared" si="2"/>
        <v>0</v>
      </c>
      <c r="V24" s="252">
        <f t="shared" si="3"/>
        <v>0</v>
      </c>
      <c r="W24" s="265"/>
      <c r="X24" s="265" t="str">
        <f>B45</f>
        <v>Vadamar</v>
      </c>
      <c r="Y24" s="265" t="str">
        <f>D45</f>
        <v>Desayuno y cena</v>
      </c>
      <c r="Z24" s="266">
        <f>S45+S46</f>
        <v>0</v>
      </c>
      <c r="AA24" s="266">
        <f t="shared" ref="AA24:AC24" si="72">T45+T46</f>
        <v>0</v>
      </c>
      <c r="AB24" s="266">
        <f t="shared" si="72"/>
        <v>0</v>
      </c>
      <c r="AC24" s="266">
        <f t="shared" si="72"/>
        <v>0</v>
      </c>
      <c r="AD24" s="265"/>
      <c r="AE24" s="265"/>
      <c r="AF24" s="254">
        <f>AF3</f>
        <v>1</v>
      </c>
      <c r="AG24" s="255" t="str">
        <f t="shared" si="5"/>
        <v>Vadamar</v>
      </c>
      <c r="AH24" s="255" t="str">
        <f t="shared" si="6"/>
        <v>Desayuno y cena</v>
      </c>
      <c r="AI24" s="256">
        <f t="shared" si="44"/>
        <v>0</v>
      </c>
      <c r="AJ24" s="256">
        <f t="shared" si="45"/>
        <v>0</v>
      </c>
      <c r="AK24" s="256">
        <f t="shared" si="46"/>
        <v>0</v>
      </c>
      <c r="AL24" s="256">
        <f t="shared" si="47"/>
        <v>0</v>
      </c>
      <c r="AM24" s="257">
        <f t="shared" si="48"/>
        <v>0</v>
      </c>
      <c r="AN24" s="265"/>
      <c r="AO24" s="265"/>
      <c r="AP24" s="2" t="str">
        <f t="shared" si="12"/>
        <v>Vadamar</v>
      </c>
      <c r="AQ24" s="2" t="str">
        <f t="shared" si="13"/>
        <v>Desayuno y cena</v>
      </c>
      <c r="AR24" s="253" t="e">
        <f t="shared" si="28"/>
        <v>#DIV/0!</v>
      </c>
      <c r="AS24" s="253" t="e">
        <f t="shared" si="29"/>
        <v>#DIV/0!</v>
      </c>
      <c r="AT24" s="253">
        <f t="shared" si="30"/>
        <v>0</v>
      </c>
      <c r="AU24" s="265"/>
      <c r="AV24" s="265"/>
      <c r="AW24" s="265"/>
      <c r="AX24" s="2" t="str">
        <f t="shared" si="14"/>
        <v>Vadamar</v>
      </c>
      <c r="AY24" s="2" t="str">
        <f t="shared" si="15"/>
        <v>Desayuno y cena</v>
      </c>
      <c r="AZ24" s="286" t="e">
        <f t="shared" si="16"/>
        <v>#DIV/0!</v>
      </c>
      <c r="BA24" s="286" t="e">
        <f t="shared" si="17"/>
        <v>#DIV/0!</v>
      </c>
      <c r="BB24" s="286">
        <f t="shared" si="31"/>
        <v>0</v>
      </c>
      <c r="BC24" s="290" t="e">
        <f t="shared" si="18"/>
        <v>#DIV/0!</v>
      </c>
      <c r="BD24" s="290" t="e">
        <f t="shared" si="19"/>
        <v>#DIV/0!</v>
      </c>
      <c r="BE24" s="290">
        <f t="shared" si="20"/>
        <v>0</v>
      </c>
      <c r="BF24" s="253" t="e">
        <f t="shared" si="21"/>
        <v>#DIV/0!</v>
      </c>
      <c r="BG24" s="253" t="e">
        <f t="shared" si="22"/>
        <v>#DIV/0!</v>
      </c>
      <c r="BH24" s="253">
        <f t="shared" si="23"/>
        <v>0</v>
      </c>
      <c r="BI24" s="253">
        <f t="shared" si="24"/>
        <v>0</v>
      </c>
      <c r="BJ24" s="253">
        <f t="shared" si="25"/>
        <v>0</v>
      </c>
      <c r="BK24" s="265"/>
      <c r="BL24" s="265"/>
      <c r="BM24" s="265"/>
      <c r="BN24" s="293" t="str">
        <f t="shared" si="61"/>
        <v>Vadamar</v>
      </c>
      <c r="BO24" s="293" t="str">
        <f t="shared" si="62"/>
        <v>Desayuno y cena</v>
      </c>
      <c r="BP24" s="266">
        <f>Cotizador!I68</f>
        <v>0</v>
      </c>
      <c r="BQ24" s="253">
        <f t="shared" si="40"/>
        <v>60000</v>
      </c>
      <c r="BR24" s="253" t="e">
        <f t="shared" si="34"/>
        <v>#DIV/0!</v>
      </c>
      <c r="BS24" s="253" t="e">
        <f t="shared" si="35"/>
        <v>#DIV/0!</v>
      </c>
      <c r="BT24" s="253">
        <f t="shared" si="36"/>
        <v>60000</v>
      </c>
      <c r="BU24" s="265"/>
      <c r="BV24" s="265"/>
      <c r="BW24" s="265"/>
      <c r="BX24" s="265"/>
      <c r="BY24" s="265"/>
      <c r="BZ24" s="265"/>
      <c r="CA24" s="265"/>
      <c r="CB24" s="265"/>
      <c r="CC24" s="265"/>
      <c r="CD24" s="265"/>
      <c r="CE24" s="265"/>
      <c r="CF24" s="265"/>
      <c r="CG24" s="265"/>
      <c r="CH24" s="265"/>
      <c r="CI24" s="265"/>
      <c r="CJ24" s="265"/>
      <c r="CK24" s="265"/>
      <c r="CL24" s="265"/>
      <c r="CM24" s="265"/>
      <c r="CN24" s="265"/>
      <c r="CO24" s="265"/>
      <c r="CP24" s="265"/>
      <c r="CQ24" s="265"/>
      <c r="CR24" s="265"/>
      <c r="CS24" s="265"/>
      <c r="CT24" s="265"/>
      <c r="CU24" s="265"/>
      <c r="CV24" s="265"/>
      <c r="CW24" s="265"/>
      <c r="CX24" s="265"/>
      <c r="CY24" s="265"/>
      <c r="CZ24" s="265"/>
      <c r="DA24" s="265"/>
      <c r="DB24" s="265"/>
      <c r="DC24" s="265"/>
      <c r="DD24" s="265"/>
      <c r="DE24" s="265"/>
      <c r="DF24" s="265"/>
      <c r="DG24" s="265"/>
      <c r="DH24" s="265"/>
      <c r="DI24" s="265"/>
      <c r="DJ24" s="265"/>
      <c r="DK24" s="265"/>
      <c r="DL24" s="265"/>
      <c r="DM24" s="265"/>
      <c r="DN24" s="265"/>
      <c r="DO24" s="265"/>
      <c r="DP24" s="265"/>
      <c r="DQ24" s="265"/>
      <c r="DR24" s="265"/>
      <c r="DS24" s="265"/>
      <c r="DT24" s="265"/>
      <c r="DU24" s="265"/>
      <c r="DV24" s="265"/>
      <c r="DW24" s="265"/>
      <c r="DX24" s="265"/>
      <c r="DY24" s="265"/>
      <c r="DZ24" s="265"/>
      <c r="EA24" s="265"/>
      <c r="EB24" s="265"/>
      <c r="EC24" s="265"/>
      <c r="ED24" s="265"/>
      <c r="EE24" s="265"/>
      <c r="EF24" s="265"/>
      <c r="EG24" s="265"/>
      <c r="EH24" s="265"/>
      <c r="EI24" s="265"/>
      <c r="EJ24" s="265"/>
      <c r="EK24" s="265"/>
      <c r="EL24" s="265"/>
      <c r="EM24" s="265"/>
      <c r="EN24" s="265"/>
      <c r="EO24" s="265"/>
      <c r="EP24" s="265"/>
      <c r="EQ24" s="265"/>
      <c r="ER24" s="265"/>
      <c r="ES24" s="265"/>
      <c r="ET24" s="265"/>
      <c r="EU24" s="265"/>
      <c r="EV24" s="265"/>
      <c r="EW24" s="265"/>
      <c r="EX24" s="265"/>
      <c r="EY24" s="265"/>
      <c r="EZ24" s="265"/>
      <c r="FA24" s="265"/>
      <c r="FB24" s="265"/>
      <c r="FC24" s="265"/>
      <c r="FD24" s="265"/>
      <c r="FE24" s="265"/>
      <c r="FF24" s="265"/>
      <c r="FG24" s="265"/>
      <c r="FH24" s="265"/>
      <c r="FI24" s="265"/>
      <c r="FJ24" s="265"/>
      <c r="FK24" s="265"/>
      <c r="FL24" s="265"/>
      <c r="FM24" s="265"/>
      <c r="FN24" s="265"/>
      <c r="FO24" s="265"/>
      <c r="FP24" s="265"/>
      <c r="FQ24" s="265"/>
      <c r="FR24" s="265"/>
      <c r="FS24" s="265"/>
      <c r="FT24" s="265"/>
      <c r="FU24" s="265"/>
      <c r="FV24" s="265"/>
      <c r="FW24" s="265"/>
      <c r="FX24" s="265"/>
      <c r="FY24" s="265"/>
      <c r="FZ24" s="265"/>
      <c r="GA24" s="265"/>
      <c r="GB24" s="265"/>
      <c r="GC24" s="265"/>
      <c r="GD24" s="265"/>
      <c r="GE24" s="265"/>
      <c r="GF24" s="265"/>
      <c r="GG24" s="265"/>
      <c r="GH24" s="265"/>
      <c r="GI24" s="265"/>
      <c r="GJ24" s="265"/>
      <c r="GK24" s="265"/>
      <c r="GL24" s="265"/>
      <c r="GM24" s="265"/>
      <c r="GN24" s="265"/>
      <c r="GO24" s="265"/>
      <c r="GP24" s="265"/>
      <c r="GQ24" s="265"/>
      <c r="GR24" s="265"/>
      <c r="GS24" s="265"/>
      <c r="GT24" s="265"/>
      <c r="GU24" s="265"/>
      <c r="GV24" s="265"/>
      <c r="GW24" s="265"/>
      <c r="GX24" s="265"/>
      <c r="GY24" s="265"/>
      <c r="GZ24" s="265"/>
      <c r="HA24" s="265"/>
      <c r="HB24" s="265"/>
      <c r="HC24" s="265"/>
      <c r="HD24" s="265"/>
      <c r="HE24" s="265"/>
      <c r="HF24" s="265"/>
      <c r="HG24" s="265"/>
      <c r="HH24" s="265"/>
      <c r="HI24" s="265"/>
      <c r="HJ24" s="265"/>
      <c r="HK24" s="265"/>
      <c r="HL24" s="265"/>
      <c r="HM24" s="265"/>
      <c r="HN24" s="265"/>
      <c r="HO24" s="265"/>
      <c r="HP24" s="265"/>
      <c r="HQ24" s="265"/>
      <c r="HR24" s="265"/>
      <c r="HS24" s="265"/>
      <c r="HT24" s="265"/>
      <c r="HU24" s="265"/>
      <c r="HV24" s="265"/>
      <c r="HW24" s="265"/>
      <c r="HX24" s="265"/>
      <c r="HY24" s="265"/>
      <c r="HZ24" s="265"/>
      <c r="IA24" s="265"/>
      <c r="IB24" s="265"/>
      <c r="IC24" s="265"/>
      <c r="ID24" s="265"/>
      <c r="IE24" s="265"/>
      <c r="IF24" s="265"/>
      <c r="IG24" s="265"/>
      <c r="IH24" s="265"/>
      <c r="II24" s="265"/>
      <c r="IJ24" s="265"/>
      <c r="IK24" s="265"/>
      <c r="IL24" s="265"/>
      <c r="IM24" s="265"/>
      <c r="IN24" s="265"/>
      <c r="IO24" s="265"/>
      <c r="IP24" s="265"/>
      <c r="IQ24" s="265"/>
      <c r="IR24" s="265"/>
      <c r="IS24" s="265"/>
      <c r="IT24" s="265"/>
      <c r="IU24" s="265"/>
      <c r="IV24" s="265"/>
      <c r="IW24" s="265"/>
      <c r="IX24" s="265"/>
      <c r="IY24" s="265"/>
      <c r="IZ24" s="265"/>
      <c r="JA24" s="265"/>
      <c r="JB24" s="265"/>
      <c r="JC24" s="265"/>
      <c r="JD24" s="265"/>
      <c r="JE24" s="265"/>
      <c r="JF24" s="265"/>
      <c r="JG24" s="265"/>
      <c r="JH24" s="265"/>
      <c r="JI24" s="265"/>
      <c r="JJ24" s="265"/>
      <c r="JK24" s="265"/>
      <c r="JL24" s="265"/>
      <c r="JM24" s="265"/>
      <c r="JN24" s="265"/>
      <c r="JO24" s="265"/>
      <c r="JP24" s="265"/>
      <c r="JQ24" s="265"/>
      <c r="JR24" s="265"/>
      <c r="JS24" s="265"/>
    </row>
    <row r="25" spans="1:279" s="281" customFormat="1" x14ac:dyDescent="0.6">
      <c r="A25" s="258">
        <v>111</v>
      </c>
      <c r="B25" s="234" t="s">
        <v>381</v>
      </c>
      <c r="C25" s="234">
        <v>1</v>
      </c>
      <c r="D25" s="234" t="s">
        <v>346</v>
      </c>
      <c r="E25" s="234" t="s">
        <v>388</v>
      </c>
      <c r="F25" s="235">
        <v>496000</v>
      </c>
      <c r="G25" s="235">
        <v>277500</v>
      </c>
      <c r="H25" s="235">
        <v>244700</v>
      </c>
      <c r="I25" s="235">
        <v>155000</v>
      </c>
      <c r="J25" s="234" t="str">
        <f>J24</f>
        <v>5 a 12</v>
      </c>
      <c r="K25" s="234" t="str">
        <f>K23</f>
        <v>20 Dicc</v>
      </c>
      <c r="L25" s="278">
        <f>Cotizador!D27</f>
        <v>0</v>
      </c>
      <c r="M25" s="278" t="str">
        <f t="shared" ref="M25:R25" si="73">M3</f>
        <v>0</v>
      </c>
      <c r="N25" s="279">
        <f t="shared" si="73"/>
        <v>0</v>
      </c>
      <c r="O25" s="279">
        <f t="shared" si="73"/>
        <v>0</v>
      </c>
      <c r="P25" s="279">
        <f t="shared" si="73"/>
        <v>0</v>
      </c>
      <c r="Q25" s="279">
        <f t="shared" si="73"/>
        <v>0</v>
      </c>
      <c r="R25" s="280">
        <f t="shared" si="73"/>
        <v>0</v>
      </c>
      <c r="S25" s="252">
        <f t="shared" si="0"/>
        <v>0</v>
      </c>
      <c r="T25" s="252">
        <f t="shared" si="1"/>
        <v>0</v>
      </c>
      <c r="U25" s="252">
        <f t="shared" si="2"/>
        <v>0</v>
      </c>
      <c r="V25" s="252">
        <f t="shared" si="3"/>
        <v>0</v>
      </c>
      <c r="W25" s="271"/>
      <c r="X25" s="271" t="str">
        <f>B47</f>
        <v>Palmarena</v>
      </c>
      <c r="Y25" s="271" t="str">
        <f>D47</f>
        <v>Desayuno y Cena</v>
      </c>
      <c r="Z25" s="272">
        <f>S47+S48</f>
        <v>0</v>
      </c>
      <c r="AA25" s="272">
        <f t="shared" ref="AA25:AC25" si="74">T47+T48</f>
        <v>0</v>
      </c>
      <c r="AB25" s="272">
        <f t="shared" si="74"/>
        <v>0</v>
      </c>
      <c r="AC25" s="272">
        <f t="shared" si="74"/>
        <v>0</v>
      </c>
      <c r="AD25" s="271"/>
      <c r="AE25" s="271"/>
      <c r="AF25" s="254">
        <f>AF3</f>
        <v>1</v>
      </c>
      <c r="AG25" s="255" t="str">
        <f t="shared" si="5"/>
        <v>Palmarena</v>
      </c>
      <c r="AH25" s="255" t="str">
        <f t="shared" si="6"/>
        <v>Desayuno y Cena</v>
      </c>
      <c r="AI25" s="256">
        <f t="shared" si="44"/>
        <v>0</v>
      </c>
      <c r="AJ25" s="256">
        <f t="shared" si="45"/>
        <v>0</v>
      </c>
      <c r="AK25" s="256">
        <f t="shared" si="46"/>
        <v>0</v>
      </c>
      <c r="AL25" s="256">
        <f t="shared" si="47"/>
        <v>0</v>
      </c>
      <c r="AM25" s="257">
        <f t="shared" si="48"/>
        <v>0</v>
      </c>
      <c r="AN25" s="271"/>
      <c r="AO25" s="271"/>
      <c r="AP25" s="2" t="str">
        <f t="shared" si="12"/>
        <v>Palmarena</v>
      </c>
      <c r="AQ25" s="2" t="str">
        <f t="shared" si="13"/>
        <v>Desayuno y Cena</v>
      </c>
      <c r="AR25" s="253" t="e">
        <f t="shared" si="28"/>
        <v>#DIV/0!</v>
      </c>
      <c r="AS25" s="253" t="e">
        <f t="shared" si="29"/>
        <v>#DIV/0!</v>
      </c>
      <c r="AT25" s="253">
        <f t="shared" si="30"/>
        <v>0</v>
      </c>
      <c r="AU25" s="271"/>
      <c r="AV25" s="271"/>
      <c r="AW25" s="271"/>
      <c r="AX25" s="2" t="str">
        <f t="shared" si="14"/>
        <v>Palmarena</v>
      </c>
      <c r="AY25" s="2" t="str">
        <f t="shared" si="15"/>
        <v>Desayuno y Cena</v>
      </c>
      <c r="AZ25" s="286" t="e">
        <f t="shared" si="16"/>
        <v>#DIV/0!</v>
      </c>
      <c r="BA25" s="286" t="e">
        <f t="shared" si="17"/>
        <v>#DIV/0!</v>
      </c>
      <c r="BB25" s="286">
        <f t="shared" si="31"/>
        <v>0</v>
      </c>
      <c r="BC25" s="290" t="e">
        <f t="shared" si="18"/>
        <v>#DIV/0!</v>
      </c>
      <c r="BD25" s="290" t="e">
        <f t="shared" si="19"/>
        <v>#DIV/0!</v>
      </c>
      <c r="BE25" s="290">
        <f t="shared" si="20"/>
        <v>0</v>
      </c>
      <c r="BF25" s="253" t="e">
        <f t="shared" si="21"/>
        <v>#DIV/0!</v>
      </c>
      <c r="BG25" s="253" t="e">
        <f t="shared" si="22"/>
        <v>#DIV/0!</v>
      </c>
      <c r="BH25" s="253">
        <f t="shared" si="23"/>
        <v>0</v>
      </c>
      <c r="BI25" s="253">
        <f t="shared" si="24"/>
        <v>0</v>
      </c>
      <c r="BJ25" s="253">
        <f t="shared" si="25"/>
        <v>0</v>
      </c>
      <c r="BK25" s="271"/>
      <c r="BL25" s="271"/>
      <c r="BM25" s="271"/>
      <c r="BN25" s="293" t="str">
        <f t="shared" si="61"/>
        <v>Palmarena</v>
      </c>
      <c r="BO25" s="293" t="str">
        <f t="shared" si="62"/>
        <v>Desayuno y Cena</v>
      </c>
      <c r="BP25" s="272">
        <f>Cotizador!I68</f>
        <v>0</v>
      </c>
      <c r="BQ25" s="253">
        <f t="shared" si="40"/>
        <v>60000</v>
      </c>
      <c r="BR25" s="253" t="e">
        <f t="shared" si="34"/>
        <v>#DIV/0!</v>
      </c>
      <c r="BS25" s="253" t="e">
        <f t="shared" si="35"/>
        <v>#DIV/0!</v>
      </c>
      <c r="BT25" s="253">
        <f t="shared" si="36"/>
        <v>60000</v>
      </c>
      <c r="BU25" s="271"/>
      <c r="BV25" s="271"/>
      <c r="BW25" s="271"/>
      <c r="BX25" s="271"/>
      <c r="BY25" s="271"/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271"/>
      <c r="CQ25" s="271"/>
      <c r="CR25" s="271"/>
      <c r="CS25" s="271"/>
      <c r="CT25" s="271"/>
      <c r="CU25" s="271"/>
      <c r="CV25" s="271"/>
      <c r="CW25" s="271"/>
      <c r="CX25" s="271"/>
      <c r="CY25" s="271"/>
      <c r="CZ25" s="271"/>
      <c r="DA25" s="271"/>
      <c r="DB25" s="271"/>
      <c r="DC25" s="271"/>
      <c r="DD25" s="271"/>
      <c r="DE25" s="271"/>
      <c r="DF25" s="271"/>
      <c r="DG25" s="271"/>
      <c r="DH25" s="271"/>
      <c r="DI25" s="271"/>
      <c r="DJ25" s="271"/>
      <c r="DK25" s="271"/>
      <c r="DL25" s="271"/>
      <c r="DM25" s="271"/>
      <c r="DN25" s="271"/>
      <c r="DO25" s="271"/>
      <c r="DP25" s="271"/>
      <c r="DQ25" s="271"/>
      <c r="DR25" s="271"/>
      <c r="DS25" s="271"/>
      <c r="DT25" s="271"/>
      <c r="DU25" s="271"/>
      <c r="DV25" s="271"/>
      <c r="DW25" s="271"/>
      <c r="DX25" s="271"/>
      <c r="DY25" s="271"/>
      <c r="DZ25" s="271"/>
      <c r="EA25" s="271"/>
      <c r="EB25" s="271"/>
      <c r="EC25" s="271"/>
      <c r="ED25" s="271"/>
      <c r="EE25" s="271"/>
      <c r="EF25" s="271"/>
      <c r="EG25" s="271"/>
      <c r="EH25" s="271"/>
      <c r="EI25" s="271"/>
      <c r="EJ25" s="271"/>
      <c r="EK25" s="271"/>
      <c r="EL25" s="271"/>
      <c r="EM25" s="271"/>
      <c r="EN25" s="271"/>
      <c r="EO25" s="271"/>
      <c r="EP25" s="271"/>
      <c r="EQ25" s="271"/>
      <c r="ER25" s="271"/>
      <c r="ES25" s="271"/>
      <c r="ET25" s="271"/>
      <c r="EU25" s="271"/>
      <c r="EV25" s="271"/>
      <c r="EW25" s="271"/>
      <c r="EX25" s="271"/>
      <c r="EY25" s="271"/>
      <c r="EZ25" s="271"/>
      <c r="FA25" s="271"/>
      <c r="FB25" s="271"/>
      <c r="FC25" s="271"/>
      <c r="FD25" s="271"/>
      <c r="FE25" s="271"/>
      <c r="FF25" s="271"/>
      <c r="FG25" s="271"/>
      <c r="FH25" s="271"/>
      <c r="FI25" s="271"/>
      <c r="FJ25" s="271"/>
      <c r="FK25" s="271"/>
      <c r="FL25" s="271"/>
      <c r="FM25" s="271"/>
      <c r="FN25" s="271"/>
      <c r="FO25" s="271"/>
      <c r="FP25" s="271"/>
      <c r="FQ25" s="271"/>
      <c r="FR25" s="271"/>
      <c r="FS25" s="271"/>
      <c r="FT25" s="271"/>
      <c r="FU25" s="271"/>
      <c r="FV25" s="271"/>
      <c r="FW25" s="271"/>
      <c r="FX25" s="271"/>
      <c r="FY25" s="271"/>
      <c r="FZ25" s="271"/>
      <c r="GA25" s="271"/>
      <c r="GB25" s="271"/>
      <c r="GC25" s="271"/>
      <c r="GD25" s="271"/>
      <c r="GE25" s="271"/>
      <c r="GF25" s="271"/>
      <c r="GG25" s="271"/>
      <c r="GH25" s="271"/>
      <c r="GI25" s="271"/>
      <c r="GJ25" s="271"/>
      <c r="GK25" s="271"/>
      <c r="GL25" s="271"/>
      <c r="GM25" s="271"/>
      <c r="GN25" s="271"/>
      <c r="GO25" s="271"/>
      <c r="GP25" s="271"/>
      <c r="GQ25" s="271"/>
      <c r="GR25" s="271"/>
      <c r="GS25" s="271"/>
      <c r="GT25" s="271"/>
      <c r="GU25" s="271"/>
      <c r="GV25" s="271"/>
      <c r="GW25" s="271"/>
      <c r="GX25" s="271"/>
      <c r="GY25" s="271"/>
      <c r="GZ25" s="271"/>
      <c r="HA25" s="271"/>
      <c r="HB25" s="271"/>
      <c r="HC25" s="271"/>
      <c r="HD25" s="271"/>
      <c r="HE25" s="271"/>
      <c r="HF25" s="271"/>
      <c r="HG25" s="271"/>
      <c r="HH25" s="271"/>
      <c r="HI25" s="271"/>
      <c r="HJ25" s="271"/>
      <c r="HK25" s="271"/>
      <c r="HL25" s="271"/>
      <c r="HM25" s="271"/>
      <c r="HN25" s="271"/>
      <c r="HO25" s="271"/>
      <c r="HP25" s="271"/>
      <c r="HQ25" s="271"/>
      <c r="HR25" s="271"/>
      <c r="HS25" s="271"/>
      <c r="HT25" s="271"/>
      <c r="HU25" s="271"/>
      <c r="HV25" s="271"/>
      <c r="HW25" s="271"/>
      <c r="HX25" s="271"/>
      <c r="HY25" s="271"/>
      <c r="HZ25" s="271"/>
      <c r="IA25" s="271"/>
      <c r="IB25" s="271"/>
      <c r="IC25" s="271"/>
      <c r="ID25" s="271"/>
      <c r="IE25" s="271"/>
      <c r="IF25" s="271"/>
      <c r="IG25" s="271"/>
      <c r="IH25" s="271"/>
      <c r="II25" s="271"/>
      <c r="IJ25" s="271"/>
      <c r="IK25" s="271"/>
      <c r="IL25" s="271"/>
      <c r="IM25" s="271"/>
      <c r="IN25" s="271"/>
      <c r="IO25" s="271"/>
      <c r="IP25" s="271"/>
      <c r="IQ25" s="271"/>
      <c r="IR25" s="271"/>
      <c r="IS25" s="271"/>
      <c r="IT25" s="271"/>
      <c r="IU25" s="271"/>
      <c r="IV25" s="271"/>
      <c r="IW25" s="271"/>
      <c r="IX25" s="271"/>
      <c r="IY25" s="271"/>
      <c r="IZ25" s="271"/>
      <c r="JA25" s="271"/>
      <c r="JB25" s="271"/>
      <c r="JC25" s="271"/>
      <c r="JD25" s="271"/>
      <c r="JE25" s="271"/>
      <c r="JF25" s="271"/>
      <c r="JG25" s="271"/>
      <c r="JH25" s="271"/>
      <c r="JI25" s="271"/>
      <c r="JJ25" s="271"/>
      <c r="JK25" s="271"/>
      <c r="JL25" s="271"/>
      <c r="JM25" s="271"/>
      <c r="JN25" s="271"/>
      <c r="JO25" s="271"/>
      <c r="JP25" s="271"/>
      <c r="JQ25" s="271"/>
      <c r="JR25" s="271"/>
      <c r="JS25" s="271"/>
    </row>
    <row r="26" spans="1:279" s="267" customFormat="1" x14ac:dyDescent="0.6">
      <c r="A26" s="258">
        <f>A25</f>
        <v>111</v>
      </c>
      <c r="B26" s="234" t="str">
        <f>B25</f>
        <v>Tamacá Beach Resort Deluxe</v>
      </c>
      <c r="C26" s="234">
        <v>2</v>
      </c>
      <c r="D26" s="234" t="str">
        <f>D25</f>
        <v>Desayuno</v>
      </c>
      <c r="E26" s="234" t="s">
        <v>388</v>
      </c>
      <c r="F26" s="235">
        <f>F25*2.2</f>
        <v>1091200</v>
      </c>
      <c r="G26" s="235">
        <f>G25*2.2</f>
        <v>610500</v>
      </c>
      <c r="H26" s="235">
        <f>H25*2.2</f>
        <v>538340</v>
      </c>
      <c r="I26" s="235">
        <f>I25*2.2</f>
        <v>341000</v>
      </c>
      <c r="J26" s="234" t="str">
        <f>J25</f>
        <v>5 a 12</v>
      </c>
      <c r="K26" s="236" t="str">
        <f>K24</f>
        <v>21Dicc</v>
      </c>
      <c r="L26" s="262">
        <f>Cotizador!D27</f>
        <v>0</v>
      </c>
      <c r="M26" s="262" t="str">
        <f>M4</f>
        <v>0</v>
      </c>
      <c r="N26" s="263">
        <f>N3</f>
        <v>0</v>
      </c>
      <c r="O26" s="263">
        <f>O3</f>
        <v>0</v>
      </c>
      <c r="P26" s="263">
        <f>P3</f>
        <v>0</v>
      </c>
      <c r="Q26" s="263">
        <f>Q3</f>
        <v>0</v>
      </c>
      <c r="R26" s="264">
        <f>R3</f>
        <v>0</v>
      </c>
      <c r="S26" s="252">
        <f t="shared" si="0"/>
        <v>0</v>
      </c>
      <c r="T26" s="252">
        <f t="shared" si="1"/>
        <v>0</v>
      </c>
      <c r="U26" s="252">
        <f t="shared" si="2"/>
        <v>0</v>
      </c>
      <c r="V26" s="252">
        <f t="shared" si="3"/>
        <v>0</v>
      </c>
      <c r="W26" s="265"/>
      <c r="X26" s="265" t="str">
        <f>B49</f>
        <v>Hotel Edmar</v>
      </c>
      <c r="Y26" s="265" t="str">
        <f>D49</f>
        <v>Desayuno y cena</v>
      </c>
      <c r="Z26" s="266">
        <f>S49+S50</f>
        <v>0</v>
      </c>
      <c r="AA26" s="266">
        <f t="shared" ref="AA26:AC26" si="75">T49+T50</f>
        <v>0</v>
      </c>
      <c r="AB26" s="266">
        <f t="shared" si="75"/>
        <v>0</v>
      </c>
      <c r="AC26" s="266">
        <f t="shared" si="75"/>
        <v>0</v>
      </c>
      <c r="AD26" s="265"/>
      <c r="AE26" s="265"/>
      <c r="AF26" s="254">
        <f>AF3</f>
        <v>1</v>
      </c>
      <c r="AG26" s="255" t="str">
        <f t="shared" si="5"/>
        <v>Hotel Edmar</v>
      </c>
      <c r="AH26" s="255" t="str">
        <f t="shared" si="6"/>
        <v>Desayuno y cena</v>
      </c>
      <c r="AI26" s="256">
        <f t="shared" si="44"/>
        <v>0</v>
      </c>
      <c r="AJ26" s="256">
        <f t="shared" si="45"/>
        <v>0</v>
      </c>
      <c r="AK26" s="256">
        <f t="shared" si="46"/>
        <v>0</v>
      </c>
      <c r="AL26" s="256">
        <f t="shared" si="47"/>
        <v>0</v>
      </c>
      <c r="AM26" s="257">
        <f t="shared" si="48"/>
        <v>0</v>
      </c>
      <c r="AN26" s="265"/>
      <c r="AO26" s="265"/>
      <c r="AP26" s="2" t="str">
        <f t="shared" si="12"/>
        <v>Hotel Edmar</v>
      </c>
      <c r="AQ26" s="2" t="str">
        <f t="shared" si="13"/>
        <v>Desayuno y cena</v>
      </c>
      <c r="AR26" s="253" t="e">
        <f t="shared" si="28"/>
        <v>#DIV/0!</v>
      </c>
      <c r="AS26" s="253" t="e">
        <f t="shared" si="29"/>
        <v>#DIV/0!</v>
      </c>
      <c r="AT26" s="253">
        <f t="shared" si="30"/>
        <v>0</v>
      </c>
      <c r="AU26" s="265"/>
      <c r="AV26" s="265"/>
      <c r="AW26" s="265"/>
      <c r="AX26" s="2" t="str">
        <f t="shared" si="14"/>
        <v>Hotel Edmar</v>
      </c>
      <c r="AY26" s="2" t="str">
        <f t="shared" si="15"/>
        <v>Desayuno y cena</v>
      </c>
      <c r="AZ26" s="286" t="e">
        <f t="shared" si="16"/>
        <v>#DIV/0!</v>
      </c>
      <c r="BA26" s="286" t="e">
        <f t="shared" si="17"/>
        <v>#DIV/0!</v>
      </c>
      <c r="BB26" s="286">
        <f t="shared" si="31"/>
        <v>0</v>
      </c>
      <c r="BC26" s="290" t="e">
        <f t="shared" si="18"/>
        <v>#DIV/0!</v>
      </c>
      <c r="BD26" s="290" t="e">
        <f t="shared" si="19"/>
        <v>#DIV/0!</v>
      </c>
      <c r="BE26" s="290">
        <f t="shared" si="20"/>
        <v>0</v>
      </c>
      <c r="BF26" s="253" t="e">
        <f t="shared" si="21"/>
        <v>#DIV/0!</v>
      </c>
      <c r="BG26" s="253" t="e">
        <f t="shared" si="22"/>
        <v>#DIV/0!</v>
      </c>
      <c r="BH26" s="253">
        <f t="shared" si="23"/>
        <v>0</v>
      </c>
      <c r="BI26" s="253">
        <f t="shared" si="24"/>
        <v>0</v>
      </c>
      <c r="BJ26" s="253">
        <f t="shared" si="25"/>
        <v>0</v>
      </c>
      <c r="BK26" s="265"/>
      <c r="BL26" s="265"/>
      <c r="BM26" s="265"/>
      <c r="BN26" s="293" t="str">
        <f t="shared" si="61"/>
        <v>Hotel Edmar</v>
      </c>
      <c r="BO26" s="293" t="str">
        <f t="shared" si="62"/>
        <v>Desayuno y cena</v>
      </c>
      <c r="BP26" s="266">
        <f>Cotizador!I68</f>
        <v>0</v>
      </c>
      <c r="BQ26" s="253">
        <f t="shared" si="40"/>
        <v>60000</v>
      </c>
      <c r="BR26" s="253" t="e">
        <f t="shared" si="34"/>
        <v>#DIV/0!</v>
      </c>
      <c r="BS26" s="253" t="e">
        <f t="shared" si="35"/>
        <v>#DIV/0!</v>
      </c>
      <c r="BT26" s="253">
        <f t="shared" si="36"/>
        <v>60000</v>
      </c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5"/>
      <c r="CG26" s="265"/>
      <c r="CH26" s="265"/>
      <c r="CI26" s="265"/>
      <c r="CJ26" s="265"/>
      <c r="CK26" s="265"/>
      <c r="CL26" s="265"/>
      <c r="CM26" s="265"/>
      <c r="CN26" s="265"/>
      <c r="CO26" s="265"/>
      <c r="CP26" s="265"/>
      <c r="CQ26" s="265"/>
      <c r="CR26" s="265"/>
      <c r="CS26" s="265"/>
      <c r="CT26" s="265"/>
      <c r="CU26" s="265"/>
      <c r="CV26" s="265"/>
      <c r="CW26" s="265"/>
      <c r="CX26" s="265"/>
      <c r="CY26" s="265"/>
      <c r="CZ26" s="265"/>
      <c r="DA26" s="265"/>
      <c r="DB26" s="265"/>
      <c r="DC26" s="265"/>
      <c r="DD26" s="265"/>
      <c r="DE26" s="265"/>
      <c r="DF26" s="265"/>
      <c r="DG26" s="265"/>
      <c r="DH26" s="265"/>
      <c r="DI26" s="265"/>
      <c r="DJ26" s="265"/>
      <c r="DK26" s="265"/>
      <c r="DL26" s="265"/>
      <c r="DM26" s="265"/>
      <c r="DN26" s="265"/>
      <c r="DO26" s="265"/>
      <c r="DP26" s="265"/>
      <c r="DQ26" s="265"/>
      <c r="DR26" s="265"/>
      <c r="DS26" s="265"/>
      <c r="DT26" s="265"/>
      <c r="DU26" s="265"/>
      <c r="DV26" s="265"/>
      <c r="DW26" s="265"/>
      <c r="DX26" s="265"/>
      <c r="DY26" s="265"/>
      <c r="DZ26" s="265"/>
      <c r="EA26" s="265"/>
      <c r="EB26" s="265"/>
      <c r="EC26" s="265"/>
      <c r="ED26" s="265"/>
      <c r="EE26" s="265"/>
      <c r="EF26" s="265"/>
      <c r="EG26" s="265"/>
      <c r="EH26" s="265"/>
      <c r="EI26" s="265"/>
      <c r="EJ26" s="265"/>
      <c r="EK26" s="265"/>
      <c r="EL26" s="265"/>
      <c r="EM26" s="265"/>
      <c r="EN26" s="265"/>
      <c r="EO26" s="265"/>
      <c r="EP26" s="265"/>
      <c r="EQ26" s="265"/>
      <c r="ER26" s="265"/>
      <c r="ES26" s="265"/>
      <c r="ET26" s="265"/>
      <c r="EU26" s="265"/>
      <c r="EV26" s="265"/>
      <c r="EW26" s="265"/>
      <c r="EX26" s="265"/>
      <c r="EY26" s="265"/>
      <c r="EZ26" s="265"/>
      <c r="FA26" s="265"/>
      <c r="FB26" s="265"/>
      <c r="FC26" s="265"/>
      <c r="FD26" s="265"/>
      <c r="FE26" s="265"/>
      <c r="FF26" s="265"/>
      <c r="FG26" s="265"/>
      <c r="FH26" s="265"/>
      <c r="FI26" s="265"/>
      <c r="FJ26" s="265"/>
      <c r="FK26" s="265"/>
      <c r="FL26" s="265"/>
      <c r="FM26" s="265"/>
      <c r="FN26" s="265"/>
      <c r="FO26" s="265"/>
      <c r="FP26" s="265"/>
      <c r="FQ26" s="265"/>
      <c r="FR26" s="265"/>
      <c r="FS26" s="265"/>
      <c r="FT26" s="265"/>
      <c r="FU26" s="265"/>
      <c r="FV26" s="265"/>
      <c r="FW26" s="265"/>
      <c r="FX26" s="265"/>
      <c r="FY26" s="265"/>
      <c r="FZ26" s="265"/>
      <c r="GA26" s="265"/>
      <c r="GB26" s="265"/>
      <c r="GC26" s="265"/>
      <c r="GD26" s="265"/>
      <c r="GE26" s="265"/>
      <c r="GF26" s="265"/>
      <c r="GG26" s="265"/>
      <c r="GH26" s="265"/>
      <c r="GI26" s="265"/>
      <c r="GJ26" s="265"/>
      <c r="GK26" s="265"/>
      <c r="GL26" s="265"/>
      <c r="GM26" s="265"/>
      <c r="GN26" s="265"/>
      <c r="GO26" s="265"/>
      <c r="GP26" s="265"/>
      <c r="GQ26" s="265"/>
      <c r="GR26" s="265"/>
      <c r="GS26" s="265"/>
      <c r="GT26" s="265"/>
      <c r="GU26" s="265"/>
      <c r="GV26" s="265"/>
      <c r="GW26" s="265"/>
      <c r="GX26" s="265"/>
      <c r="GY26" s="265"/>
      <c r="GZ26" s="265"/>
      <c r="HA26" s="265"/>
      <c r="HB26" s="265"/>
      <c r="HC26" s="265"/>
      <c r="HD26" s="265"/>
      <c r="HE26" s="265"/>
      <c r="HF26" s="265"/>
      <c r="HG26" s="265"/>
      <c r="HH26" s="265"/>
      <c r="HI26" s="265"/>
      <c r="HJ26" s="265"/>
      <c r="HK26" s="265"/>
      <c r="HL26" s="265"/>
      <c r="HM26" s="265"/>
      <c r="HN26" s="265"/>
      <c r="HO26" s="265"/>
      <c r="HP26" s="265"/>
      <c r="HQ26" s="265"/>
      <c r="HR26" s="265"/>
      <c r="HS26" s="265"/>
      <c r="HT26" s="265"/>
      <c r="HU26" s="265"/>
      <c r="HV26" s="265"/>
      <c r="HW26" s="265"/>
      <c r="HX26" s="265"/>
      <c r="HY26" s="265"/>
      <c r="HZ26" s="265"/>
      <c r="IA26" s="265"/>
      <c r="IB26" s="265"/>
      <c r="IC26" s="265"/>
      <c r="ID26" s="265"/>
      <c r="IE26" s="265"/>
      <c r="IF26" s="265"/>
      <c r="IG26" s="265"/>
      <c r="IH26" s="265"/>
      <c r="II26" s="265"/>
      <c r="IJ26" s="265"/>
      <c r="IK26" s="265"/>
      <c r="IL26" s="265"/>
      <c r="IM26" s="265"/>
      <c r="IN26" s="265"/>
      <c r="IO26" s="265"/>
      <c r="IP26" s="265"/>
      <c r="IQ26" s="265"/>
      <c r="IR26" s="265"/>
      <c r="IS26" s="265"/>
      <c r="IT26" s="265"/>
      <c r="IU26" s="265"/>
      <c r="IV26" s="265"/>
      <c r="IW26" s="265"/>
      <c r="IX26" s="265"/>
      <c r="IY26" s="265"/>
      <c r="IZ26" s="265"/>
      <c r="JA26" s="265"/>
      <c r="JB26" s="265"/>
      <c r="JC26" s="265"/>
      <c r="JD26" s="265"/>
      <c r="JE26" s="265"/>
      <c r="JF26" s="265"/>
      <c r="JG26" s="265"/>
      <c r="JH26" s="265"/>
      <c r="JI26" s="265"/>
      <c r="JJ26" s="265"/>
      <c r="JK26" s="265"/>
      <c r="JL26" s="265"/>
      <c r="JM26" s="265"/>
      <c r="JN26" s="265"/>
      <c r="JO26" s="265"/>
      <c r="JP26" s="265"/>
      <c r="JQ26" s="265"/>
      <c r="JR26" s="265"/>
      <c r="JS26" s="265"/>
    </row>
    <row r="27" spans="1:279" s="273" customFormat="1" x14ac:dyDescent="0.6">
      <c r="A27" s="298">
        <v>112</v>
      </c>
      <c r="B27" s="299" t="s">
        <v>414</v>
      </c>
      <c r="C27" s="299">
        <v>1</v>
      </c>
      <c r="D27" s="299" t="s">
        <v>346</v>
      </c>
      <c r="E27" s="299" t="s">
        <v>389</v>
      </c>
      <c r="F27" s="302">
        <v>137000</v>
      </c>
      <c r="G27" s="302">
        <v>69000</v>
      </c>
      <c r="H27" s="302">
        <v>65500</v>
      </c>
      <c r="I27" s="302">
        <v>59500</v>
      </c>
      <c r="J27" s="303" t="s">
        <v>326</v>
      </c>
      <c r="K27" s="228" t="s">
        <v>328</v>
      </c>
      <c r="L27" s="268">
        <f>Cotizador!D27</f>
        <v>0</v>
      </c>
      <c r="M27" s="268" t="str">
        <f t="shared" ref="M27:R27" si="76">M3</f>
        <v>0</v>
      </c>
      <c r="N27" s="269">
        <f t="shared" si="76"/>
        <v>0</v>
      </c>
      <c r="O27" s="269">
        <f t="shared" si="76"/>
        <v>0</v>
      </c>
      <c r="P27" s="269">
        <f t="shared" si="76"/>
        <v>0</v>
      </c>
      <c r="Q27" s="269">
        <f t="shared" si="76"/>
        <v>0</v>
      </c>
      <c r="R27" s="270">
        <f t="shared" si="76"/>
        <v>0</v>
      </c>
      <c r="S27" s="252">
        <f t="shared" si="0"/>
        <v>0</v>
      </c>
      <c r="T27" s="252">
        <f t="shared" si="1"/>
        <v>0</v>
      </c>
      <c r="U27" s="252">
        <f t="shared" si="2"/>
        <v>0</v>
      </c>
      <c r="V27" s="252">
        <f t="shared" si="3"/>
        <v>0</v>
      </c>
      <c r="W27" s="271"/>
      <c r="X27" s="271" t="str">
        <f>B51</f>
        <v>Dorado Beach</v>
      </c>
      <c r="Y27" s="271" t="str">
        <f>D51</f>
        <v>Desayuno y cena</v>
      </c>
      <c r="Z27" s="272">
        <f>S51+S52</f>
        <v>0</v>
      </c>
      <c r="AA27" s="272">
        <f t="shared" ref="AA27:AC27" si="77">T51+T52</f>
        <v>0</v>
      </c>
      <c r="AB27" s="272">
        <f t="shared" si="77"/>
        <v>0</v>
      </c>
      <c r="AC27" s="272">
        <f t="shared" si="77"/>
        <v>0</v>
      </c>
      <c r="AD27" s="271"/>
      <c r="AE27" s="271"/>
      <c r="AF27" s="254">
        <f>AF3</f>
        <v>1</v>
      </c>
      <c r="AG27" s="255" t="str">
        <f t="shared" si="5"/>
        <v>Dorado Beach</v>
      </c>
      <c r="AH27" s="255" t="str">
        <f t="shared" si="6"/>
        <v>Desayuno y cena</v>
      </c>
      <c r="AI27" s="256">
        <f t="shared" si="44"/>
        <v>0</v>
      </c>
      <c r="AJ27" s="256">
        <f t="shared" si="45"/>
        <v>0</v>
      </c>
      <c r="AK27" s="256">
        <f t="shared" si="46"/>
        <v>0</v>
      </c>
      <c r="AL27" s="256">
        <f t="shared" si="47"/>
        <v>0</v>
      </c>
      <c r="AM27" s="257">
        <f t="shared" si="48"/>
        <v>0</v>
      </c>
      <c r="AN27" s="271"/>
      <c r="AO27" s="271"/>
      <c r="AP27" s="2" t="str">
        <f t="shared" si="12"/>
        <v>Dorado Beach</v>
      </c>
      <c r="AQ27" s="2" t="str">
        <f t="shared" si="13"/>
        <v>Desayuno y cena</v>
      </c>
      <c r="AR27" s="253" t="e">
        <f t="shared" si="28"/>
        <v>#DIV/0!</v>
      </c>
      <c r="AS27" s="253" t="e">
        <f t="shared" si="29"/>
        <v>#DIV/0!</v>
      </c>
      <c r="AT27" s="253">
        <f t="shared" si="30"/>
        <v>0</v>
      </c>
      <c r="AU27" s="271"/>
      <c r="AV27" s="271"/>
      <c r="AW27" s="271"/>
      <c r="AX27" s="2" t="str">
        <f t="shared" si="14"/>
        <v>Dorado Beach</v>
      </c>
      <c r="AY27" s="2" t="str">
        <f t="shared" si="15"/>
        <v>Desayuno y cena</v>
      </c>
      <c r="AZ27" s="286" t="e">
        <f t="shared" si="16"/>
        <v>#DIV/0!</v>
      </c>
      <c r="BA27" s="286" t="e">
        <f t="shared" si="17"/>
        <v>#DIV/0!</v>
      </c>
      <c r="BB27" s="286">
        <f t="shared" si="31"/>
        <v>0</v>
      </c>
      <c r="BC27" s="290" t="e">
        <f t="shared" si="18"/>
        <v>#DIV/0!</v>
      </c>
      <c r="BD27" s="290" t="e">
        <f t="shared" si="19"/>
        <v>#DIV/0!</v>
      </c>
      <c r="BE27" s="290">
        <f t="shared" si="20"/>
        <v>0</v>
      </c>
      <c r="BF27" s="253" t="e">
        <f t="shared" si="21"/>
        <v>#DIV/0!</v>
      </c>
      <c r="BG27" s="253" t="e">
        <f t="shared" si="22"/>
        <v>#DIV/0!</v>
      </c>
      <c r="BH27" s="253">
        <f t="shared" si="23"/>
        <v>0</v>
      </c>
      <c r="BI27" s="253">
        <f t="shared" si="24"/>
        <v>0</v>
      </c>
      <c r="BJ27" s="253">
        <f t="shared" si="25"/>
        <v>0</v>
      </c>
      <c r="BK27" s="271"/>
      <c r="BL27" s="271"/>
      <c r="BM27" s="271"/>
      <c r="BN27" s="293" t="str">
        <f t="shared" si="61"/>
        <v>Dorado Beach</v>
      </c>
      <c r="BO27" s="293" t="str">
        <f t="shared" si="62"/>
        <v>Desayuno y cena</v>
      </c>
      <c r="BP27" s="272">
        <f>Cotizador!I68</f>
        <v>0</v>
      </c>
      <c r="BQ27" s="253">
        <f t="shared" si="40"/>
        <v>60000</v>
      </c>
      <c r="BR27" s="253" t="e">
        <f t="shared" si="34"/>
        <v>#DIV/0!</v>
      </c>
      <c r="BS27" s="253" t="e">
        <f t="shared" si="35"/>
        <v>#DIV/0!</v>
      </c>
      <c r="BT27" s="253">
        <f t="shared" si="36"/>
        <v>60000</v>
      </c>
      <c r="BU27" s="271"/>
      <c r="BV27" s="271"/>
      <c r="BW27" s="271"/>
      <c r="BX27" s="271"/>
      <c r="BY27" s="271"/>
      <c r="BZ27" s="271"/>
      <c r="CA27" s="271"/>
      <c r="CB27" s="271"/>
      <c r="CC27" s="271"/>
      <c r="CD27" s="271"/>
      <c r="CE27" s="271"/>
      <c r="CF27" s="271"/>
      <c r="CG27" s="271"/>
      <c r="CH27" s="271"/>
      <c r="CI27" s="271"/>
      <c r="CJ27" s="271"/>
      <c r="CK27" s="271"/>
      <c r="CL27" s="271"/>
      <c r="CM27" s="271"/>
      <c r="CN27" s="271"/>
      <c r="CO27" s="271"/>
      <c r="CP27" s="271"/>
      <c r="CQ27" s="271"/>
      <c r="CR27" s="271"/>
      <c r="CS27" s="271"/>
      <c r="CT27" s="271"/>
      <c r="CU27" s="271"/>
      <c r="CV27" s="271"/>
      <c r="CW27" s="271"/>
      <c r="CX27" s="271"/>
      <c r="CY27" s="271"/>
      <c r="CZ27" s="271"/>
      <c r="DA27" s="271"/>
      <c r="DB27" s="271"/>
      <c r="DC27" s="271"/>
      <c r="DD27" s="271"/>
      <c r="DE27" s="271"/>
      <c r="DF27" s="271"/>
      <c r="DG27" s="271"/>
      <c r="DH27" s="271"/>
      <c r="DI27" s="271"/>
      <c r="DJ27" s="271"/>
      <c r="DK27" s="271"/>
      <c r="DL27" s="271"/>
      <c r="DM27" s="271"/>
      <c r="DN27" s="271"/>
      <c r="DO27" s="271"/>
      <c r="DP27" s="271"/>
      <c r="DQ27" s="271"/>
      <c r="DR27" s="271"/>
      <c r="DS27" s="271"/>
      <c r="DT27" s="271"/>
      <c r="DU27" s="271"/>
      <c r="DV27" s="271"/>
      <c r="DW27" s="271"/>
      <c r="DX27" s="271"/>
      <c r="DY27" s="271"/>
      <c r="DZ27" s="271"/>
      <c r="EA27" s="271"/>
      <c r="EB27" s="271"/>
      <c r="EC27" s="271"/>
      <c r="ED27" s="271"/>
      <c r="EE27" s="271"/>
      <c r="EF27" s="271"/>
      <c r="EG27" s="271"/>
      <c r="EH27" s="271"/>
      <c r="EI27" s="271"/>
      <c r="EJ27" s="271"/>
      <c r="EK27" s="271"/>
      <c r="EL27" s="271"/>
      <c r="EM27" s="271"/>
      <c r="EN27" s="271"/>
      <c r="EO27" s="271"/>
      <c r="EP27" s="271"/>
      <c r="EQ27" s="271"/>
      <c r="ER27" s="271"/>
      <c r="ES27" s="271"/>
      <c r="ET27" s="271"/>
      <c r="EU27" s="271"/>
      <c r="EV27" s="271"/>
      <c r="EW27" s="271"/>
      <c r="EX27" s="271"/>
      <c r="EY27" s="271"/>
      <c r="EZ27" s="271"/>
      <c r="FA27" s="271"/>
      <c r="FB27" s="271"/>
      <c r="FC27" s="271"/>
      <c r="FD27" s="271"/>
      <c r="FE27" s="271"/>
      <c r="FF27" s="271"/>
      <c r="FG27" s="271"/>
      <c r="FH27" s="271"/>
      <c r="FI27" s="271"/>
      <c r="FJ27" s="271"/>
      <c r="FK27" s="271"/>
      <c r="FL27" s="271"/>
      <c r="FM27" s="271"/>
      <c r="FN27" s="271"/>
      <c r="FO27" s="271"/>
      <c r="FP27" s="271"/>
      <c r="FQ27" s="271"/>
      <c r="FR27" s="271"/>
      <c r="FS27" s="271"/>
      <c r="FT27" s="271"/>
      <c r="FU27" s="271"/>
      <c r="FV27" s="271"/>
      <c r="FW27" s="271"/>
      <c r="FX27" s="271"/>
      <c r="FY27" s="271"/>
      <c r="FZ27" s="271"/>
      <c r="GA27" s="271"/>
      <c r="GB27" s="271"/>
      <c r="GC27" s="271"/>
      <c r="GD27" s="271"/>
      <c r="GE27" s="271"/>
      <c r="GF27" s="271"/>
      <c r="GG27" s="271"/>
      <c r="GH27" s="271"/>
      <c r="GI27" s="271"/>
      <c r="GJ27" s="271"/>
      <c r="GK27" s="271"/>
      <c r="GL27" s="271"/>
      <c r="GM27" s="271"/>
      <c r="GN27" s="271"/>
      <c r="GO27" s="271"/>
      <c r="GP27" s="271"/>
      <c r="GQ27" s="271"/>
      <c r="GR27" s="271"/>
      <c r="GS27" s="271"/>
      <c r="GT27" s="271"/>
      <c r="GU27" s="271"/>
      <c r="GV27" s="271"/>
      <c r="GW27" s="271"/>
      <c r="GX27" s="271"/>
      <c r="GY27" s="271"/>
      <c r="GZ27" s="271"/>
      <c r="HA27" s="271"/>
      <c r="HB27" s="271"/>
      <c r="HC27" s="271"/>
      <c r="HD27" s="271"/>
      <c r="HE27" s="271"/>
      <c r="HF27" s="271"/>
      <c r="HG27" s="271"/>
      <c r="HH27" s="271"/>
      <c r="HI27" s="271"/>
      <c r="HJ27" s="271"/>
      <c r="HK27" s="271"/>
      <c r="HL27" s="271"/>
      <c r="HM27" s="271"/>
      <c r="HN27" s="271"/>
      <c r="HO27" s="271"/>
      <c r="HP27" s="271"/>
      <c r="HQ27" s="271"/>
      <c r="HR27" s="271"/>
      <c r="HS27" s="271"/>
      <c r="HT27" s="271"/>
      <c r="HU27" s="271"/>
      <c r="HV27" s="271"/>
      <c r="HW27" s="271"/>
      <c r="HX27" s="271"/>
      <c r="HY27" s="271"/>
      <c r="HZ27" s="271"/>
      <c r="IA27" s="271"/>
      <c r="IB27" s="271"/>
      <c r="IC27" s="271"/>
      <c r="ID27" s="271"/>
      <c r="IE27" s="271"/>
      <c r="IF27" s="271"/>
      <c r="IG27" s="271"/>
      <c r="IH27" s="271"/>
      <c r="II27" s="271"/>
      <c r="IJ27" s="271"/>
      <c r="IK27" s="271"/>
      <c r="IL27" s="271"/>
      <c r="IM27" s="271"/>
      <c r="IN27" s="271"/>
      <c r="IO27" s="271"/>
      <c r="IP27" s="271"/>
      <c r="IQ27" s="271"/>
      <c r="IR27" s="271"/>
      <c r="IS27" s="271"/>
      <c r="IT27" s="271"/>
      <c r="IU27" s="271"/>
      <c r="IV27" s="271"/>
      <c r="IW27" s="271"/>
      <c r="IX27" s="271"/>
      <c r="IY27" s="271"/>
      <c r="IZ27" s="271"/>
      <c r="JA27" s="271"/>
      <c r="JB27" s="271"/>
      <c r="JC27" s="271"/>
      <c r="JD27" s="271"/>
      <c r="JE27" s="271"/>
      <c r="JF27" s="271"/>
      <c r="JG27" s="271"/>
      <c r="JH27" s="271"/>
      <c r="JI27" s="271"/>
      <c r="JJ27" s="271"/>
      <c r="JK27" s="271"/>
      <c r="JL27" s="271"/>
      <c r="JM27" s="271"/>
      <c r="JN27" s="271"/>
      <c r="JO27" s="271"/>
      <c r="JP27" s="271"/>
      <c r="JQ27" s="271"/>
      <c r="JR27" s="271"/>
      <c r="JS27" s="271"/>
    </row>
    <row r="28" spans="1:279" s="248" customFormat="1" x14ac:dyDescent="0.6">
      <c r="A28" s="298">
        <f>A27</f>
        <v>112</v>
      </c>
      <c r="B28" s="299" t="str">
        <f>B27</f>
        <v>Avexi Suires</v>
      </c>
      <c r="C28" s="299">
        <v>2</v>
      </c>
      <c r="D28" s="299" t="str">
        <f>D27</f>
        <v>Desayuno</v>
      </c>
      <c r="E28" s="299" t="str">
        <f>E27</f>
        <v>B</v>
      </c>
      <c r="F28" s="302">
        <v>272500</v>
      </c>
      <c r="G28" s="302">
        <v>136300</v>
      </c>
      <c r="H28" s="302">
        <v>130500</v>
      </c>
      <c r="I28" s="302">
        <v>59500</v>
      </c>
      <c r="J28" s="303" t="s">
        <v>326</v>
      </c>
      <c r="K28" s="228" t="s">
        <v>329</v>
      </c>
      <c r="L28" s="249">
        <f>Cotizador!D27</f>
        <v>0</v>
      </c>
      <c r="M28" s="249" t="str">
        <f>M4</f>
        <v>0</v>
      </c>
      <c r="N28" s="250">
        <f>N3</f>
        <v>0</v>
      </c>
      <c r="O28" s="250">
        <f>O3</f>
        <v>0</v>
      </c>
      <c r="P28" s="250">
        <f>P3</f>
        <v>0</v>
      </c>
      <c r="Q28" s="250">
        <f>Q3</f>
        <v>0</v>
      </c>
      <c r="R28" s="251">
        <f>R3</f>
        <v>0</v>
      </c>
      <c r="S28" s="252">
        <f t="shared" si="0"/>
        <v>0</v>
      </c>
      <c r="T28" s="252">
        <f t="shared" si="1"/>
        <v>0</v>
      </c>
      <c r="U28" s="252">
        <f t="shared" si="2"/>
        <v>0</v>
      </c>
      <c r="V28" s="252">
        <f t="shared" si="3"/>
        <v>0</v>
      </c>
      <c r="W28" s="2"/>
      <c r="X28" s="2" t="str">
        <f>B53</f>
        <v>TOLEDO</v>
      </c>
      <c r="Y28" s="2" t="str">
        <f>D53</f>
        <v>Desayuno y cena</v>
      </c>
      <c r="Z28" s="253">
        <f>S53+S54</f>
        <v>0</v>
      </c>
      <c r="AA28" s="253">
        <f t="shared" ref="AA28:AC28" si="78">T53+T54</f>
        <v>0</v>
      </c>
      <c r="AB28" s="253">
        <f t="shared" si="78"/>
        <v>0</v>
      </c>
      <c r="AC28" s="253">
        <f t="shared" si="78"/>
        <v>0</v>
      </c>
      <c r="AD28" s="2"/>
      <c r="AE28" s="2"/>
      <c r="AF28" s="254">
        <f>AF3</f>
        <v>1</v>
      </c>
      <c r="AG28" s="255" t="str">
        <f t="shared" si="5"/>
        <v>TOLEDO</v>
      </c>
      <c r="AH28" s="255" t="str">
        <f t="shared" si="6"/>
        <v>Desayuno y cena</v>
      </c>
      <c r="AI28" s="256">
        <f t="shared" si="44"/>
        <v>0</v>
      </c>
      <c r="AJ28" s="256">
        <f t="shared" si="45"/>
        <v>0</v>
      </c>
      <c r="AK28" s="256">
        <f t="shared" si="46"/>
        <v>0</v>
      </c>
      <c r="AL28" s="256">
        <f t="shared" si="47"/>
        <v>0</v>
      </c>
      <c r="AM28" s="257">
        <f t="shared" si="48"/>
        <v>0</v>
      </c>
      <c r="AN28" s="2"/>
      <c r="AO28" s="2"/>
      <c r="AP28" s="2" t="str">
        <f t="shared" si="12"/>
        <v>TOLEDO</v>
      </c>
      <c r="AQ28" s="2" t="str">
        <f t="shared" si="13"/>
        <v>Desayuno y cena</v>
      </c>
      <c r="AR28" s="253" t="e">
        <f t="shared" si="28"/>
        <v>#DIV/0!</v>
      </c>
      <c r="AS28" s="253" t="e">
        <f t="shared" si="29"/>
        <v>#DIV/0!</v>
      </c>
      <c r="AT28" s="253">
        <f t="shared" si="30"/>
        <v>0</v>
      </c>
      <c r="AU28" s="2"/>
      <c r="AV28" s="2"/>
      <c r="AW28" s="2"/>
      <c r="AX28" s="2" t="str">
        <f t="shared" si="14"/>
        <v>TOLEDO</v>
      </c>
      <c r="AY28" s="2" t="str">
        <f t="shared" si="15"/>
        <v>Desayuno y cena</v>
      </c>
      <c r="AZ28" s="286" t="e">
        <f t="shared" si="16"/>
        <v>#DIV/0!</v>
      </c>
      <c r="BA28" s="286" t="e">
        <f t="shared" si="17"/>
        <v>#DIV/0!</v>
      </c>
      <c r="BB28" s="286">
        <f t="shared" si="31"/>
        <v>0</v>
      </c>
      <c r="BC28" s="290" t="e">
        <f t="shared" si="18"/>
        <v>#DIV/0!</v>
      </c>
      <c r="BD28" s="290" t="e">
        <f t="shared" si="19"/>
        <v>#DIV/0!</v>
      </c>
      <c r="BE28" s="290">
        <f t="shared" si="20"/>
        <v>0</v>
      </c>
      <c r="BF28" s="253" t="e">
        <f t="shared" si="21"/>
        <v>#DIV/0!</v>
      </c>
      <c r="BG28" s="253" t="e">
        <f t="shared" si="22"/>
        <v>#DIV/0!</v>
      </c>
      <c r="BH28" s="253">
        <f t="shared" si="23"/>
        <v>0</v>
      </c>
      <c r="BI28" s="253">
        <f t="shared" si="24"/>
        <v>0</v>
      </c>
      <c r="BJ28" s="253">
        <f t="shared" si="25"/>
        <v>0</v>
      </c>
      <c r="BK28" s="2"/>
      <c r="BL28" s="2"/>
      <c r="BM28" s="2"/>
      <c r="BN28" s="293" t="str">
        <f t="shared" si="61"/>
        <v>TOLEDO</v>
      </c>
      <c r="BO28" s="293" t="str">
        <f t="shared" si="62"/>
        <v>Desayuno y cena</v>
      </c>
      <c r="BP28" s="253">
        <f>Cotizador!I68</f>
        <v>0</v>
      </c>
      <c r="BQ28" s="253">
        <f t="shared" si="40"/>
        <v>60000</v>
      </c>
      <c r="BR28" s="253" t="e">
        <f t="shared" si="34"/>
        <v>#DIV/0!</v>
      </c>
      <c r="BS28" s="253" t="e">
        <f t="shared" si="35"/>
        <v>#DIV/0!</v>
      </c>
      <c r="BT28" s="253">
        <f t="shared" si="36"/>
        <v>60000</v>
      </c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</row>
    <row r="29" spans="1:279" s="258" customFormat="1" x14ac:dyDescent="0.6">
      <c r="A29" s="258">
        <v>113</v>
      </c>
      <c r="B29" s="231" t="s">
        <v>386</v>
      </c>
      <c r="C29" s="231">
        <v>1</v>
      </c>
      <c r="D29" s="231" t="s">
        <v>372</v>
      </c>
      <c r="E29" s="231" t="s">
        <v>389</v>
      </c>
      <c r="F29" s="232">
        <f>G29*2</f>
        <v>170000</v>
      </c>
      <c r="G29" s="232">
        <v>85000</v>
      </c>
      <c r="H29" s="232">
        <v>80000</v>
      </c>
      <c r="I29" s="232">
        <v>70000</v>
      </c>
      <c r="J29" s="233" t="s">
        <v>326</v>
      </c>
      <c r="K29" s="233" t="s">
        <v>328</v>
      </c>
      <c r="L29" s="259">
        <f>Cotizador!D27</f>
        <v>0</v>
      </c>
      <c r="M29" s="259" t="str">
        <f t="shared" ref="M29:R29" si="79">M3</f>
        <v>0</v>
      </c>
      <c r="N29" s="260">
        <f t="shared" si="79"/>
        <v>0</v>
      </c>
      <c r="O29" s="260">
        <f t="shared" si="79"/>
        <v>0</v>
      </c>
      <c r="P29" s="260">
        <f t="shared" si="79"/>
        <v>0</v>
      </c>
      <c r="Q29" s="260">
        <f t="shared" si="79"/>
        <v>0</v>
      </c>
      <c r="R29" s="261">
        <f t="shared" si="79"/>
        <v>0</v>
      </c>
      <c r="S29" s="252">
        <f t="shared" si="0"/>
        <v>0</v>
      </c>
      <c r="T29" s="252">
        <f t="shared" si="1"/>
        <v>0</v>
      </c>
      <c r="U29" s="252">
        <f t="shared" si="2"/>
        <v>0</v>
      </c>
      <c r="V29" s="252">
        <f t="shared" si="3"/>
        <v>0</v>
      </c>
      <c r="W29" s="2"/>
      <c r="X29" s="2" t="str">
        <f>B55</f>
        <v>Be La Sierra Estandar</v>
      </c>
      <c r="Y29" s="2" t="str">
        <f>D55</f>
        <v>Desayuno y cena</v>
      </c>
      <c r="Z29" s="253">
        <f>S55+S56</f>
        <v>0</v>
      </c>
      <c r="AA29" s="253">
        <f t="shared" ref="AA29:AC29" si="80">T55+T56</f>
        <v>0</v>
      </c>
      <c r="AB29" s="253">
        <f t="shared" si="80"/>
        <v>0</v>
      </c>
      <c r="AC29" s="253">
        <f t="shared" si="80"/>
        <v>0</v>
      </c>
      <c r="AD29" s="2"/>
      <c r="AE29" s="2"/>
      <c r="AF29" s="254">
        <f>AF3</f>
        <v>1</v>
      </c>
      <c r="AG29" s="255" t="str">
        <f t="shared" si="5"/>
        <v>Be La Sierra Estandar</v>
      </c>
      <c r="AH29" s="255" t="str">
        <f t="shared" si="6"/>
        <v>Desayuno y cena</v>
      </c>
      <c r="AI29" s="256">
        <f t="shared" si="44"/>
        <v>0</v>
      </c>
      <c r="AJ29" s="256">
        <f t="shared" si="45"/>
        <v>0</v>
      </c>
      <c r="AK29" s="256">
        <f t="shared" si="46"/>
        <v>0</v>
      </c>
      <c r="AL29" s="256">
        <f t="shared" si="47"/>
        <v>0</v>
      </c>
      <c r="AM29" s="257">
        <f t="shared" si="48"/>
        <v>0</v>
      </c>
      <c r="AN29" s="2"/>
      <c r="AO29" s="2"/>
      <c r="AP29" s="2" t="str">
        <f t="shared" si="12"/>
        <v>Be La Sierra Estandar</v>
      </c>
      <c r="AQ29" s="2" t="str">
        <f t="shared" si="13"/>
        <v>Desayuno y cena</v>
      </c>
      <c r="AR29" s="253" t="e">
        <f t="shared" si="28"/>
        <v>#DIV/0!</v>
      </c>
      <c r="AS29" s="253" t="e">
        <f t="shared" si="29"/>
        <v>#DIV/0!</v>
      </c>
      <c r="AT29" s="253">
        <f t="shared" si="30"/>
        <v>0</v>
      </c>
      <c r="AU29" s="2"/>
      <c r="AV29" s="2"/>
      <c r="AW29" s="2"/>
      <c r="AX29" s="2" t="str">
        <f t="shared" si="14"/>
        <v>Be La Sierra Estandar</v>
      </c>
      <c r="AY29" s="2" t="str">
        <f t="shared" si="15"/>
        <v>Desayuno y cena</v>
      </c>
      <c r="AZ29" s="286" t="e">
        <f t="shared" si="16"/>
        <v>#DIV/0!</v>
      </c>
      <c r="BA29" s="286" t="e">
        <f t="shared" si="17"/>
        <v>#DIV/0!</v>
      </c>
      <c r="BB29" s="286">
        <f t="shared" si="31"/>
        <v>0</v>
      </c>
      <c r="BC29" s="290" t="e">
        <f t="shared" si="18"/>
        <v>#DIV/0!</v>
      </c>
      <c r="BD29" s="290" t="e">
        <f t="shared" si="19"/>
        <v>#DIV/0!</v>
      </c>
      <c r="BE29" s="290">
        <f t="shared" si="20"/>
        <v>0</v>
      </c>
      <c r="BF29" s="253" t="e">
        <f t="shared" si="21"/>
        <v>#DIV/0!</v>
      </c>
      <c r="BG29" s="253" t="e">
        <f t="shared" si="22"/>
        <v>#DIV/0!</v>
      </c>
      <c r="BH29" s="253">
        <f t="shared" si="23"/>
        <v>0</v>
      </c>
      <c r="BI29" s="253">
        <f t="shared" si="24"/>
        <v>0</v>
      </c>
      <c r="BJ29" s="253">
        <f t="shared" si="25"/>
        <v>0</v>
      </c>
      <c r="BK29" s="2"/>
      <c r="BL29" s="2"/>
      <c r="BM29" s="2"/>
      <c r="BN29" s="293" t="str">
        <f t="shared" si="61"/>
        <v>Be La Sierra Estandar</v>
      </c>
      <c r="BO29" s="293" t="str">
        <f t="shared" si="62"/>
        <v>Desayuno y cena</v>
      </c>
      <c r="BP29" s="253">
        <f>Cotizador!I68</f>
        <v>0</v>
      </c>
      <c r="BQ29" s="253">
        <f t="shared" si="40"/>
        <v>60000</v>
      </c>
      <c r="BR29" s="253" t="e">
        <f t="shared" si="34"/>
        <v>#DIV/0!</v>
      </c>
      <c r="BS29" s="253" t="e">
        <f t="shared" si="35"/>
        <v>#DIV/0!</v>
      </c>
      <c r="BT29" s="253">
        <f t="shared" si="36"/>
        <v>60000</v>
      </c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</row>
    <row r="30" spans="1:279" s="258" customFormat="1" x14ac:dyDescent="0.6">
      <c r="A30" s="258">
        <f>A29</f>
        <v>113</v>
      </c>
      <c r="B30" s="231" t="str">
        <f>B29</f>
        <v>Taybo Kai</v>
      </c>
      <c r="C30" s="231">
        <v>2</v>
      </c>
      <c r="D30" s="231" t="str">
        <f>D29</f>
        <v>Desayuno y Cena</v>
      </c>
      <c r="E30" s="231" t="str">
        <f>E29</f>
        <v>B</v>
      </c>
      <c r="F30" s="232">
        <f>G30*2</f>
        <v>270000</v>
      </c>
      <c r="G30" s="232">
        <v>135000</v>
      </c>
      <c r="H30" s="232">
        <v>125000</v>
      </c>
      <c r="I30" s="232">
        <v>110000</v>
      </c>
      <c r="J30" s="233" t="str">
        <f>J29</f>
        <v>4 a 9 años</v>
      </c>
      <c r="K30" s="233" t="s">
        <v>329</v>
      </c>
      <c r="L30" s="259">
        <f>Cotizador!D27</f>
        <v>0</v>
      </c>
      <c r="M30" s="259" t="str">
        <f>M4</f>
        <v>0</v>
      </c>
      <c r="N30" s="260">
        <f>N3</f>
        <v>0</v>
      </c>
      <c r="O30" s="260">
        <f>O3</f>
        <v>0</v>
      </c>
      <c r="P30" s="260">
        <f>P3</f>
        <v>0</v>
      </c>
      <c r="Q30" s="260">
        <f>Q3</f>
        <v>0</v>
      </c>
      <c r="R30" s="261">
        <f>R3</f>
        <v>0</v>
      </c>
      <c r="S30" s="252">
        <f t="shared" si="0"/>
        <v>0</v>
      </c>
      <c r="T30" s="252">
        <f t="shared" si="1"/>
        <v>0</v>
      </c>
      <c r="U30" s="252">
        <f t="shared" si="2"/>
        <v>0</v>
      </c>
      <c r="V30" s="252">
        <f t="shared" si="3"/>
        <v>0</v>
      </c>
      <c r="W30" s="2"/>
      <c r="X30" s="2" t="str">
        <f>B57</f>
        <v>Be La Sierra Vista al Mar</v>
      </c>
      <c r="Y30" s="2" t="str">
        <f>D57</f>
        <v>Desayuno y cena</v>
      </c>
      <c r="Z30" s="253">
        <f>S57+S58</f>
        <v>0</v>
      </c>
      <c r="AA30" s="253">
        <f t="shared" ref="AA30:AC30" si="81">T57+T58</f>
        <v>0</v>
      </c>
      <c r="AB30" s="253">
        <f t="shared" si="81"/>
        <v>0</v>
      </c>
      <c r="AC30" s="253">
        <f t="shared" si="81"/>
        <v>0</v>
      </c>
      <c r="AD30" s="2"/>
      <c r="AE30" s="2"/>
      <c r="AF30" s="254">
        <f>AF3</f>
        <v>1</v>
      </c>
      <c r="AG30" s="255" t="str">
        <f t="shared" si="5"/>
        <v>Be La Sierra Vista al Mar</v>
      </c>
      <c r="AH30" s="255" t="str">
        <f t="shared" si="6"/>
        <v>Desayuno y cena</v>
      </c>
      <c r="AI30" s="256">
        <f t="shared" si="44"/>
        <v>0</v>
      </c>
      <c r="AJ30" s="256">
        <f t="shared" si="45"/>
        <v>0</v>
      </c>
      <c r="AK30" s="256">
        <f t="shared" si="46"/>
        <v>0</v>
      </c>
      <c r="AL30" s="256">
        <f t="shared" si="47"/>
        <v>0</v>
      </c>
      <c r="AM30" s="257">
        <f t="shared" si="48"/>
        <v>0</v>
      </c>
      <c r="AN30" s="2"/>
      <c r="AO30" s="2"/>
      <c r="AP30" s="2" t="str">
        <f t="shared" si="12"/>
        <v>Be La Sierra Vista al Mar</v>
      </c>
      <c r="AQ30" s="2" t="str">
        <f t="shared" si="13"/>
        <v>Desayuno y cena</v>
      </c>
      <c r="AR30" s="253" t="e">
        <f t="shared" si="28"/>
        <v>#DIV/0!</v>
      </c>
      <c r="AS30" s="253" t="e">
        <f t="shared" si="29"/>
        <v>#DIV/0!</v>
      </c>
      <c r="AT30" s="253">
        <f t="shared" si="30"/>
        <v>0</v>
      </c>
      <c r="AU30" s="2"/>
      <c r="AV30" s="2"/>
      <c r="AW30" s="2"/>
      <c r="AX30" s="2" t="str">
        <f t="shared" si="14"/>
        <v>Be La Sierra Vista al Mar</v>
      </c>
      <c r="AY30" s="2" t="str">
        <f t="shared" si="15"/>
        <v>Desayuno y cena</v>
      </c>
      <c r="AZ30" s="286" t="e">
        <f t="shared" si="16"/>
        <v>#DIV/0!</v>
      </c>
      <c r="BA30" s="286" t="e">
        <f t="shared" si="17"/>
        <v>#DIV/0!</v>
      </c>
      <c r="BB30" s="286">
        <f t="shared" si="31"/>
        <v>0</v>
      </c>
      <c r="BC30" s="290" t="e">
        <f t="shared" si="18"/>
        <v>#DIV/0!</v>
      </c>
      <c r="BD30" s="290" t="e">
        <f t="shared" si="19"/>
        <v>#DIV/0!</v>
      </c>
      <c r="BE30" s="290">
        <f t="shared" si="20"/>
        <v>0</v>
      </c>
      <c r="BF30" s="253" t="e">
        <f t="shared" si="21"/>
        <v>#DIV/0!</v>
      </c>
      <c r="BG30" s="253" t="e">
        <f t="shared" si="22"/>
        <v>#DIV/0!</v>
      </c>
      <c r="BH30" s="253">
        <f t="shared" si="23"/>
        <v>0</v>
      </c>
      <c r="BI30" s="253">
        <f t="shared" si="24"/>
        <v>0</v>
      </c>
      <c r="BJ30" s="253">
        <f t="shared" si="25"/>
        <v>0</v>
      </c>
      <c r="BK30" s="2"/>
      <c r="BL30" s="2"/>
      <c r="BM30" s="2"/>
      <c r="BN30" s="293" t="str">
        <f t="shared" si="61"/>
        <v>Be La Sierra Vista al Mar</v>
      </c>
      <c r="BO30" s="293" t="str">
        <f t="shared" si="62"/>
        <v>Desayuno y cena</v>
      </c>
      <c r="BP30" s="253">
        <f>Cotizador!I68</f>
        <v>0</v>
      </c>
      <c r="BQ30" s="253">
        <f t="shared" si="40"/>
        <v>60000</v>
      </c>
      <c r="BR30" s="253" t="e">
        <f t="shared" si="34"/>
        <v>#DIV/0!</v>
      </c>
      <c r="BS30" s="253" t="e">
        <f t="shared" si="35"/>
        <v>#DIV/0!</v>
      </c>
      <c r="BT30" s="253">
        <f t="shared" si="36"/>
        <v>60000</v>
      </c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</row>
    <row r="31" spans="1:279" s="248" customFormat="1" x14ac:dyDescent="0.6">
      <c r="A31" s="248">
        <v>114</v>
      </c>
      <c r="B31" s="224" t="s">
        <v>371</v>
      </c>
      <c r="C31" s="224">
        <v>1</v>
      </c>
      <c r="D31" s="224" t="s">
        <v>372</v>
      </c>
      <c r="E31" s="224" t="s">
        <v>389</v>
      </c>
      <c r="F31" s="225">
        <v>130000</v>
      </c>
      <c r="G31" s="225">
        <v>92000</v>
      </c>
      <c r="H31" s="225">
        <v>80000</v>
      </c>
      <c r="I31" s="225">
        <v>80000</v>
      </c>
      <c r="J31" s="225" t="s">
        <v>359</v>
      </c>
      <c r="K31" s="224" t="s">
        <v>374</v>
      </c>
      <c r="L31" s="249">
        <f>Cotizador!D27</f>
        <v>0</v>
      </c>
      <c r="M31" s="249" t="str">
        <f t="shared" ref="M31:R31" si="82">M3</f>
        <v>0</v>
      </c>
      <c r="N31" s="250">
        <f t="shared" si="82"/>
        <v>0</v>
      </c>
      <c r="O31" s="250">
        <f t="shared" si="82"/>
        <v>0</v>
      </c>
      <c r="P31" s="250">
        <f t="shared" si="82"/>
        <v>0</v>
      </c>
      <c r="Q31" s="250">
        <f t="shared" si="82"/>
        <v>0</v>
      </c>
      <c r="R31" s="251">
        <f t="shared" si="82"/>
        <v>0</v>
      </c>
      <c r="S31" s="252">
        <f t="shared" si="0"/>
        <v>0</v>
      </c>
      <c r="T31" s="252">
        <f t="shared" si="1"/>
        <v>0</v>
      </c>
      <c r="U31" s="252">
        <f t="shared" si="2"/>
        <v>0</v>
      </c>
      <c r="V31" s="252">
        <f t="shared" si="3"/>
        <v>0</v>
      </c>
      <c r="W31" s="2"/>
      <c r="X31" s="2" t="str">
        <f>B59</f>
        <v>Tamacá Beach Resort Superior</v>
      </c>
      <c r="Y31" s="2" t="str">
        <f>D59</f>
        <v>Desayuno y cena</v>
      </c>
      <c r="Z31" s="253">
        <f>S59+S60</f>
        <v>0</v>
      </c>
      <c r="AA31" s="253">
        <f t="shared" ref="AA31:AC31" si="83">T59+T60</f>
        <v>0</v>
      </c>
      <c r="AB31" s="253">
        <f t="shared" si="83"/>
        <v>0</v>
      </c>
      <c r="AC31" s="253">
        <f t="shared" si="83"/>
        <v>0</v>
      </c>
      <c r="AD31" s="2"/>
      <c r="AE31" s="2"/>
      <c r="AF31" s="254">
        <f>AF3</f>
        <v>1</v>
      </c>
      <c r="AG31" s="255" t="str">
        <f t="shared" si="5"/>
        <v>Tamacá Beach Resort Superior</v>
      </c>
      <c r="AH31" s="255" t="str">
        <f t="shared" si="6"/>
        <v>Desayuno y cena</v>
      </c>
      <c r="AI31" s="256">
        <f t="shared" si="44"/>
        <v>0</v>
      </c>
      <c r="AJ31" s="256">
        <f t="shared" si="45"/>
        <v>0</v>
      </c>
      <c r="AK31" s="256">
        <f t="shared" si="46"/>
        <v>0</v>
      </c>
      <c r="AL31" s="256">
        <f t="shared" si="47"/>
        <v>0</v>
      </c>
      <c r="AM31" s="257">
        <f t="shared" si="48"/>
        <v>0</v>
      </c>
      <c r="AN31" s="2"/>
      <c r="AO31" s="2"/>
      <c r="AP31" s="2" t="str">
        <f t="shared" si="12"/>
        <v>Tamacá Beach Resort Superior</v>
      </c>
      <c r="AQ31" s="2" t="str">
        <f t="shared" si="13"/>
        <v>Desayuno y cena</v>
      </c>
      <c r="AR31" s="253" t="e">
        <f t="shared" si="28"/>
        <v>#DIV/0!</v>
      </c>
      <c r="AS31" s="253" t="e">
        <f t="shared" si="29"/>
        <v>#DIV/0!</v>
      </c>
      <c r="AT31" s="253">
        <f t="shared" si="30"/>
        <v>0</v>
      </c>
      <c r="AU31" s="2"/>
      <c r="AV31" s="2"/>
      <c r="AW31" s="2"/>
      <c r="AX31" s="2" t="str">
        <f t="shared" si="14"/>
        <v>Tamacá Beach Resort Superior</v>
      </c>
      <c r="AY31" s="2" t="str">
        <f t="shared" si="15"/>
        <v>Desayuno y cena</v>
      </c>
      <c r="AZ31" s="286" t="e">
        <f t="shared" si="16"/>
        <v>#DIV/0!</v>
      </c>
      <c r="BA31" s="286" t="e">
        <f t="shared" si="17"/>
        <v>#DIV/0!</v>
      </c>
      <c r="BB31" s="286">
        <f t="shared" si="31"/>
        <v>0</v>
      </c>
      <c r="BC31" s="290" t="e">
        <f t="shared" si="18"/>
        <v>#DIV/0!</v>
      </c>
      <c r="BD31" s="290" t="e">
        <f t="shared" si="19"/>
        <v>#DIV/0!</v>
      </c>
      <c r="BE31" s="290">
        <f t="shared" si="20"/>
        <v>0</v>
      </c>
      <c r="BF31" s="253" t="e">
        <f t="shared" si="21"/>
        <v>#DIV/0!</v>
      </c>
      <c r="BG31" s="253" t="e">
        <f t="shared" si="22"/>
        <v>#DIV/0!</v>
      </c>
      <c r="BH31" s="253">
        <f t="shared" si="23"/>
        <v>0</v>
      </c>
      <c r="BI31" s="253">
        <f t="shared" si="24"/>
        <v>0</v>
      </c>
      <c r="BJ31" s="253">
        <f t="shared" si="25"/>
        <v>0</v>
      </c>
      <c r="BK31" s="2"/>
      <c r="BL31" s="2"/>
      <c r="BM31" s="2"/>
      <c r="BN31" s="293" t="str">
        <f t="shared" si="61"/>
        <v>Tamacá Beach Resort Superior</v>
      </c>
      <c r="BO31" s="293" t="str">
        <f t="shared" si="62"/>
        <v>Desayuno y cena</v>
      </c>
      <c r="BP31" s="253">
        <f>Cotizador!I68</f>
        <v>0</v>
      </c>
      <c r="BQ31" s="253">
        <f t="shared" si="40"/>
        <v>60000</v>
      </c>
      <c r="BR31" s="253" t="e">
        <f t="shared" si="34"/>
        <v>#DIV/0!</v>
      </c>
      <c r="BS31" s="253" t="e">
        <f t="shared" si="35"/>
        <v>#DIV/0!</v>
      </c>
      <c r="BT31" s="253">
        <f t="shared" si="36"/>
        <v>60000</v>
      </c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</row>
    <row r="32" spans="1:279" s="248" customFormat="1" x14ac:dyDescent="0.6">
      <c r="A32" s="248">
        <f>A31</f>
        <v>114</v>
      </c>
      <c r="B32" s="224" t="str">
        <f>B31</f>
        <v>Olas Marinas Inn</v>
      </c>
      <c r="C32" s="224">
        <v>2</v>
      </c>
      <c r="D32" s="224" t="str">
        <f>D31</f>
        <v>Desayuno y Cena</v>
      </c>
      <c r="E32" s="224" t="s">
        <v>389</v>
      </c>
      <c r="F32" s="225">
        <v>270000</v>
      </c>
      <c r="G32" s="225">
        <v>136000</v>
      </c>
      <c r="H32" s="225">
        <v>127000</v>
      </c>
      <c r="I32" s="225">
        <v>127000</v>
      </c>
      <c r="J32" s="225" t="str">
        <f>J31</f>
        <v>5 a 9</v>
      </c>
      <c r="K32" s="224" t="s">
        <v>375</v>
      </c>
      <c r="L32" s="249">
        <f>Cotizador!D27</f>
        <v>0</v>
      </c>
      <c r="M32" s="249" t="str">
        <f>M4</f>
        <v>0</v>
      </c>
      <c r="N32" s="250">
        <f>N3</f>
        <v>0</v>
      </c>
      <c r="O32" s="250">
        <f>O3</f>
        <v>0</v>
      </c>
      <c r="P32" s="250">
        <f>P3</f>
        <v>0</v>
      </c>
      <c r="Q32" s="250">
        <f>Q3</f>
        <v>0</v>
      </c>
      <c r="R32" s="251">
        <f>R3</f>
        <v>0</v>
      </c>
      <c r="S32" s="252">
        <f t="shared" si="0"/>
        <v>0</v>
      </c>
      <c r="T32" s="252">
        <f t="shared" si="1"/>
        <v>0</v>
      </c>
      <c r="U32" s="252">
        <f t="shared" si="2"/>
        <v>0</v>
      </c>
      <c r="V32" s="252">
        <f t="shared" si="3"/>
        <v>0</v>
      </c>
      <c r="W32" s="2"/>
      <c r="X32" s="2" t="str">
        <f>B61</f>
        <v>Tamacá Beach Resort Deluxe</v>
      </c>
      <c r="Y32" s="2" t="str">
        <f>D61</f>
        <v>Desayuno y cena</v>
      </c>
      <c r="Z32" s="253">
        <f>S61+S62</f>
        <v>0</v>
      </c>
      <c r="AA32" s="253">
        <f t="shared" ref="AA32:AC32" si="84">T61+T62</f>
        <v>0</v>
      </c>
      <c r="AB32" s="253">
        <f t="shared" si="84"/>
        <v>0</v>
      </c>
      <c r="AC32" s="253">
        <f t="shared" si="84"/>
        <v>0</v>
      </c>
      <c r="AD32" s="2"/>
      <c r="AE32" s="2"/>
      <c r="AF32" s="254">
        <f>AF3</f>
        <v>1</v>
      </c>
      <c r="AG32" s="255" t="str">
        <f t="shared" si="5"/>
        <v>Tamacá Beach Resort Deluxe</v>
      </c>
      <c r="AH32" s="255" t="str">
        <f t="shared" si="6"/>
        <v>Desayuno y cena</v>
      </c>
      <c r="AI32" s="256">
        <f t="shared" si="44"/>
        <v>0</v>
      </c>
      <c r="AJ32" s="256">
        <f t="shared" si="45"/>
        <v>0</v>
      </c>
      <c r="AK32" s="256">
        <f t="shared" si="46"/>
        <v>0</v>
      </c>
      <c r="AL32" s="256">
        <f t="shared" si="47"/>
        <v>0</v>
      </c>
      <c r="AM32" s="257">
        <f t="shared" si="48"/>
        <v>0</v>
      </c>
      <c r="AN32" s="2"/>
      <c r="AO32" s="2"/>
      <c r="AP32" s="2" t="str">
        <f t="shared" si="12"/>
        <v>Tamacá Beach Resort Deluxe</v>
      </c>
      <c r="AQ32" s="2" t="str">
        <f t="shared" si="13"/>
        <v>Desayuno y cena</v>
      </c>
      <c r="AR32" s="253" t="e">
        <f t="shared" si="28"/>
        <v>#DIV/0!</v>
      </c>
      <c r="AS32" s="253" t="e">
        <f t="shared" si="29"/>
        <v>#DIV/0!</v>
      </c>
      <c r="AT32" s="253">
        <f t="shared" si="30"/>
        <v>0</v>
      </c>
      <c r="AU32" s="2"/>
      <c r="AV32" s="2"/>
      <c r="AW32" s="2"/>
      <c r="AX32" s="2" t="str">
        <f t="shared" si="14"/>
        <v>Tamacá Beach Resort Deluxe</v>
      </c>
      <c r="AY32" s="2" t="str">
        <f t="shared" si="15"/>
        <v>Desayuno y cena</v>
      </c>
      <c r="AZ32" s="286" t="e">
        <f t="shared" si="16"/>
        <v>#DIV/0!</v>
      </c>
      <c r="BA32" s="286" t="e">
        <f t="shared" si="17"/>
        <v>#DIV/0!</v>
      </c>
      <c r="BB32" s="286">
        <f t="shared" si="31"/>
        <v>0</v>
      </c>
      <c r="BC32" s="290" t="e">
        <f t="shared" si="18"/>
        <v>#DIV/0!</v>
      </c>
      <c r="BD32" s="290" t="e">
        <f t="shared" si="19"/>
        <v>#DIV/0!</v>
      </c>
      <c r="BE32" s="290">
        <f t="shared" si="20"/>
        <v>0</v>
      </c>
      <c r="BF32" s="253" t="e">
        <f t="shared" si="21"/>
        <v>#DIV/0!</v>
      </c>
      <c r="BG32" s="253" t="e">
        <f t="shared" si="22"/>
        <v>#DIV/0!</v>
      </c>
      <c r="BH32" s="253">
        <f t="shared" si="23"/>
        <v>0</v>
      </c>
      <c r="BI32" s="253">
        <f t="shared" si="24"/>
        <v>0</v>
      </c>
      <c r="BJ32" s="253">
        <f t="shared" si="25"/>
        <v>0</v>
      </c>
      <c r="BK32" s="2"/>
      <c r="BL32" s="2"/>
      <c r="BM32" s="2"/>
      <c r="BN32" s="293" t="str">
        <f t="shared" si="61"/>
        <v>Tamacá Beach Resort Deluxe</v>
      </c>
      <c r="BO32" s="293" t="str">
        <f t="shared" si="62"/>
        <v>Desayuno y cena</v>
      </c>
      <c r="BP32" s="253">
        <f>Cotizador!I68</f>
        <v>0</v>
      </c>
      <c r="BQ32" s="253">
        <f t="shared" si="40"/>
        <v>60000</v>
      </c>
      <c r="BR32" s="253" t="e">
        <f t="shared" si="34"/>
        <v>#DIV/0!</v>
      </c>
      <c r="BS32" s="253" t="e">
        <f t="shared" si="35"/>
        <v>#DIV/0!</v>
      </c>
      <c r="BT32" s="253">
        <f t="shared" si="36"/>
        <v>60000</v>
      </c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</row>
    <row r="33" spans="1:279" s="258" customFormat="1" x14ac:dyDescent="0.6">
      <c r="A33" s="258">
        <v>115</v>
      </c>
      <c r="B33" s="234" t="s">
        <v>376</v>
      </c>
      <c r="C33" s="234">
        <v>1</v>
      </c>
      <c r="D33" s="234" t="s">
        <v>320</v>
      </c>
      <c r="E33" s="234" t="s">
        <v>389</v>
      </c>
      <c r="F33" s="235">
        <v>155000</v>
      </c>
      <c r="G33" s="235">
        <v>95000</v>
      </c>
      <c r="H33" s="235">
        <v>95000</v>
      </c>
      <c r="I33" s="235">
        <v>85000</v>
      </c>
      <c r="J33" s="234" t="s">
        <v>359</v>
      </c>
      <c r="K33" s="234" t="s">
        <v>374</v>
      </c>
      <c r="L33" s="259">
        <f>Cotizador!D27</f>
        <v>0</v>
      </c>
      <c r="M33" s="259" t="str">
        <f t="shared" ref="M33:R33" si="85">M3</f>
        <v>0</v>
      </c>
      <c r="N33" s="260">
        <f t="shared" si="85"/>
        <v>0</v>
      </c>
      <c r="O33" s="260">
        <f t="shared" si="85"/>
        <v>0</v>
      </c>
      <c r="P33" s="260">
        <f t="shared" si="85"/>
        <v>0</v>
      </c>
      <c r="Q33" s="260">
        <f t="shared" si="85"/>
        <v>0</v>
      </c>
      <c r="R33" s="261">
        <f t="shared" si="85"/>
        <v>0</v>
      </c>
      <c r="S33" s="252">
        <f t="shared" si="0"/>
        <v>0</v>
      </c>
      <c r="T33" s="252">
        <f t="shared" si="1"/>
        <v>0</v>
      </c>
      <c r="U33" s="252">
        <f t="shared" si="2"/>
        <v>0</v>
      </c>
      <c r="V33" s="252">
        <f t="shared" si="3"/>
        <v>0</v>
      </c>
      <c r="W33" s="2"/>
      <c r="X33" s="2" t="str">
        <f>B63</f>
        <v>Taybo Beach</v>
      </c>
      <c r="Y33" s="2" t="str">
        <f>D63</f>
        <v>Desayuno Almuerzo y Cena</v>
      </c>
      <c r="Z33" s="253">
        <f>S63+S64</f>
        <v>0</v>
      </c>
      <c r="AA33" s="253">
        <f t="shared" ref="AA33:AC33" si="86">T63+T64</f>
        <v>0</v>
      </c>
      <c r="AB33" s="253">
        <f t="shared" si="86"/>
        <v>0</v>
      </c>
      <c r="AC33" s="253">
        <f t="shared" si="86"/>
        <v>0</v>
      </c>
      <c r="AD33" s="2"/>
      <c r="AE33" s="2"/>
      <c r="AF33" s="254">
        <f>AF3</f>
        <v>1</v>
      </c>
      <c r="AG33" s="255" t="str">
        <f t="shared" si="5"/>
        <v>Taybo Beach</v>
      </c>
      <c r="AH33" s="255" t="str">
        <f t="shared" si="6"/>
        <v>Desayuno Almuerzo y Cena</v>
      </c>
      <c r="AI33" s="256">
        <f t="shared" si="44"/>
        <v>0</v>
      </c>
      <c r="AJ33" s="256">
        <f t="shared" si="45"/>
        <v>0</v>
      </c>
      <c r="AK33" s="256">
        <f t="shared" si="46"/>
        <v>0</v>
      </c>
      <c r="AL33" s="256">
        <f t="shared" si="47"/>
        <v>0</v>
      </c>
      <c r="AM33" s="257">
        <f t="shared" si="48"/>
        <v>0</v>
      </c>
      <c r="AN33" s="2"/>
      <c r="AO33" s="2"/>
      <c r="AP33" s="2" t="str">
        <f t="shared" si="12"/>
        <v>Taybo Beach</v>
      </c>
      <c r="AQ33" s="2" t="str">
        <f t="shared" si="13"/>
        <v>Desayuno Almuerzo y Cena</v>
      </c>
      <c r="AR33" s="253" t="e">
        <f t="shared" si="28"/>
        <v>#DIV/0!</v>
      </c>
      <c r="AS33" s="253" t="e">
        <f t="shared" si="29"/>
        <v>#DIV/0!</v>
      </c>
      <c r="AT33" s="253">
        <f t="shared" si="30"/>
        <v>0</v>
      </c>
      <c r="AU33" s="2"/>
      <c r="AV33" s="2"/>
      <c r="AW33" s="2"/>
      <c r="AX33" s="2" t="str">
        <f t="shared" si="14"/>
        <v>Taybo Beach</v>
      </c>
      <c r="AY33" s="2" t="str">
        <f t="shared" si="15"/>
        <v>Desayuno Almuerzo y Cena</v>
      </c>
      <c r="AZ33" s="286" t="e">
        <f t="shared" si="16"/>
        <v>#DIV/0!</v>
      </c>
      <c r="BA33" s="286" t="e">
        <f t="shared" si="17"/>
        <v>#DIV/0!</v>
      </c>
      <c r="BB33" s="286">
        <f t="shared" si="31"/>
        <v>0</v>
      </c>
      <c r="BC33" s="290" t="e">
        <f t="shared" si="18"/>
        <v>#DIV/0!</v>
      </c>
      <c r="BD33" s="290" t="e">
        <f t="shared" si="19"/>
        <v>#DIV/0!</v>
      </c>
      <c r="BE33" s="290">
        <f t="shared" si="20"/>
        <v>0</v>
      </c>
      <c r="BF33" s="253" t="e">
        <f t="shared" si="21"/>
        <v>#DIV/0!</v>
      </c>
      <c r="BG33" s="253" t="e">
        <f t="shared" si="22"/>
        <v>#DIV/0!</v>
      </c>
      <c r="BH33" s="253">
        <f t="shared" si="23"/>
        <v>0</v>
      </c>
      <c r="BI33" s="253">
        <f t="shared" si="24"/>
        <v>0</v>
      </c>
      <c r="BJ33" s="253">
        <f t="shared" si="25"/>
        <v>0</v>
      </c>
      <c r="BK33" s="2"/>
      <c r="BL33" s="2"/>
      <c r="BM33" s="2"/>
      <c r="BN33" s="293" t="str">
        <f t="shared" si="61"/>
        <v>Taybo Beach</v>
      </c>
      <c r="BO33" s="293" t="str">
        <f t="shared" si="62"/>
        <v>Desayuno Almuerzo y Cena</v>
      </c>
      <c r="BP33" s="253">
        <f>Cotizador!I68</f>
        <v>0</v>
      </c>
      <c r="BQ33" s="253">
        <f t="shared" si="40"/>
        <v>60000</v>
      </c>
      <c r="BR33" s="253" t="e">
        <f t="shared" si="34"/>
        <v>#DIV/0!</v>
      </c>
      <c r="BS33" s="253" t="e">
        <f t="shared" si="35"/>
        <v>#DIV/0!</v>
      </c>
      <c r="BT33" s="253">
        <f t="shared" si="36"/>
        <v>60000</v>
      </c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</row>
    <row r="34" spans="1:279" s="258" customFormat="1" x14ac:dyDescent="0.6">
      <c r="A34" s="258">
        <f>A33</f>
        <v>115</v>
      </c>
      <c r="B34" s="234" t="str">
        <f>B33</f>
        <v>Portobahía</v>
      </c>
      <c r="C34" s="234">
        <v>2</v>
      </c>
      <c r="D34" s="234" t="str">
        <f>D33</f>
        <v>Desayuno y cena</v>
      </c>
      <c r="E34" s="234" t="s">
        <v>389</v>
      </c>
      <c r="F34" s="235">
        <v>230000</v>
      </c>
      <c r="G34" s="235">
        <v>150000</v>
      </c>
      <c r="H34" s="235">
        <v>150000</v>
      </c>
      <c r="I34" s="235">
        <v>110000</v>
      </c>
      <c r="J34" s="234" t="str">
        <f>J33</f>
        <v>5 a 9</v>
      </c>
      <c r="K34" s="236" t="str">
        <f>K32</f>
        <v>21dicc</v>
      </c>
      <c r="L34" s="259">
        <f>Cotizador!D27</f>
        <v>0</v>
      </c>
      <c r="M34" s="259" t="str">
        <f>M4</f>
        <v>0</v>
      </c>
      <c r="N34" s="260">
        <f>N3</f>
        <v>0</v>
      </c>
      <c r="O34" s="260">
        <f>O3</f>
        <v>0</v>
      </c>
      <c r="P34" s="260">
        <f>P3</f>
        <v>0</v>
      </c>
      <c r="Q34" s="260">
        <f>Q3</f>
        <v>0</v>
      </c>
      <c r="R34" s="261">
        <f>R3</f>
        <v>0</v>
      </c>
      <c r="S34" s="252">
        <f t="shared" si="0"/>
        <v>0</v>
      </c>
      <c r="T34" s="252">
        <f t="shared" si="1"/>
        <v>0</v>
      </c>
      <c r="U34" s="252">
        <f t="shared" si="2"/>
        <v>0</v>
      </c>
      <c r="V34" s="252">
        <f t="shared" si="3"/>
        <v>0</v>
      </c>
      <c r="W34" s="2"/>
      <c r="X34" s="2" t="str">
        <f>B65</f>
        <v>Taybo Kai</v>
      </c>
      <c r="Y34" s="2" t="str">
        <f>D65</f>
        <v>Desayuno almuerzo y cena</v>
      </c>
      <c r="Z34" s="253">
        <f>S65+S66</f>
        <v>0</v>
      </c>
      <c r="AA34" s="253">
        <f t="shared" ref="AA34:AC34" si="87">T65+T66</f>
        <v>0</v>
      </c>
      <c r="AB34" s="253">
        <f t="shared" si="87"/>
        <v>0</v>
      </c>
      <c r="AC34" s="253">
        <f t="shared" si="87"/>
        <v>0</v>
      </c>
      <c r="AD34" s="2"/>
      <c r="AE34" s="2"/>
      <c r="AF34" s="254">
        <f>AF3</f>
        <v>1</v>
      </c>
      <c r="AG34" s="255" t="str">
        <f t="shared" si="5"/>
        <v>Taybo Kai</v>
      </c>
      <c r="AH34" s="255" t="str">
        <f t="shared" si="6"/>
        <v>Desayuno almuerzo y cena</v>
      </c>
      <c r="AI34" s="256">
        <f t="shared" si="44"/>
        <v>0</v>
      </c>
      <c r="AJ34" s="256">
        <f t="shared" si="45"/>
        <v>0</v>
      </c>
      <c r="AK34" s="256">
        <f t="shared" si="46"/>
        <v>0</v>
      </c>
      <c r="AL34" s="256">
        <f t="shared" si="47"/>
        <v>0</v>
      </c>
      <c r="AM34" s="257">
        <f t="shared" si="48"/>
        <v>0</v>
      </c>
      <c r="AN34" s="2"/>
      <c r="AO34" s="2"/>
      <c r="AP34" s="2" t="str">
        <f t="shared" si="12"/>
        <v>Taybo Kai</v>
      </c>
      <c r="AQ34" s="2" t="str">
        <f t="shared" si="13"/>
        <v>Desayuno almuerzo y cena</v>
      </c>
      <c r="AR34" s="253" t="e">
        <f t="shared" si="28"/>
        <v>#DIV/0!</v>
      </c>
      <c r="AS34" s="253" t="e">
        <f t="shared" si="29"/>
        <v>#DIV/0!</v>
      </c>
      <c r="AT34" s="253">
        <f t="shared" si="30"/>
        <v>0</v>
      </c>
      <c r="AU34" s="2"/>
      <c r="AV34" s="2"/>
      <c r="AW34" s="2"/>
      <c r="AX34" s="2" t="str">
        <f t="shared" si="14"/>
        <v>Taybo Kai</v>
      </c>
      <c r="AY34" s="2" t="str">
        <f t="shared" si="15"/>
        <v>Desayuno almuerzo y cena</v>
      </c>
      <c r="AZ34" s="286" t="e">
        <f t="shared" si="16"/>
        <v>#DIV/0!</v>
      </c>
      <c r="BA34" s="286" t="e">
        <f t="shared" si="17"/>
        <v>#DIV/0!</v>
      </c>
      <c r="BB34" s="286">
        <f t="shared" si="31"/>
        <v>0</v>
      </c>
      <c r="BC34" s="290" t="e">
        <f t="shared" si="18"/>
        <v>#DIV/0!</v>
      </c>
      <c r="BD34" s="290" t="e">
        <f t="shared" si="19"/>
        <v>#DIV/0!</v>
      </c>
      <c r="BE34" s="290">
        <f t="shared" si="20"/>
        <v>0</v>
      </c>
      <c r="BF34" s="253" t="e">
        <f t="shared" si="21"/>
        <v>#DIV/0!</v>
      </c>
      <c r="BG34" s="253" t="e">
        <f t="shared" si="22"/>
        <v>#DIV/0!</v>
      </c>
      <c r="BH34" s="253">
        <f t="shared" si="23"/>
        <v>0</v>
      </c>
      <c r="BI34" s="253">
        <f t="shared" si="24"/>
        <v>0</v>
      </c>
      <c r="BJ34" s="253">
        <f t="shared" si="25"/>
        <v>0</v>
      </c>
      <c r="BK34" s="2"/>
      <c r="BL34" s="2"/>
      <c r="BM34" s="2"/>
      <c r="BN34" s="293" t="str">
        <f t="shared" si="61"/>
        <v>Taybo Kai</v>
      </c>
      <c r="BO34" s="293" t="str">
        <f t="shared" si="62"/>
        <v>Desayuno almuerzo y cena</v>
      </c>
      <c r="BP34" s="253">
        <f>Cotizador!I68</f>
        <v>0</v>
      </c>
      <c r="BQ34" s="253">
        <f t="shared" si="40"/>
        <v>60000</v>
      </c>
      <c r="BR34" s="253" t="e">
        <f t="shared" si="34"/>
        <v>#DIV/0!</v>
      </c>
      <c r="BS34" s="253" t="e">
        <f t="shared" si="35"/>
        <v>#DIV/0!</v>
      </c>
      <c r="BT34" s="253">
        <f t="shared" si="36"/>
        <v>60000</v>
      </c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</row>
    <row r="35" spans="1:279" s="248" customFormat="1" x14ac:dyDescent="0.6">
      <c r="A35" s="248">
        <v>116</v>
      </c>
      <c r="B35" s="224" t="s">
        <v>363</v>
      </c>
      <c r="C35" s="224">
        <v>1</v>
      </c>
      <c r="D35" s="224" t="s">
        <v>320</v>
      </c>
      <c r="E35" s="224" t="s">
        <v>389</v>
      </c>
      <c r="F35" s="225">
        <v>147000</v>
      </c>
      <c r="G35" s="225">
        <v>103000</v>
      </c>
      <c r="H35" s="225">
        <v>103000</v>
      </c>
      <c r="I35" s="225">
        <v>96000</v>
      </c>
      <c r="J35" s="224" t="s">
        <v>365</v>
      </c>
      <c r="K35" s="224" t="s">
        <v>383</v>
      </c>
      <c r="L35" s="249">
        <f>Cotizador!D27</f>
        <v>0</v>
      </c>
      <c r="M35" s="249" t="str">
        <f t="shared" ref="M35:R35" si="88">M3</f>
        <v>0</v>
      </c>
      <c r="N35" s="250">
        <f t="shared" si="88"/>
        <v>0</v>
      </c>
      <c r="O35" s="250">
        <f t="shared" si="88"/>
        <v>0</v>
      </c>
      <c r="P35" s="250">
        <f t="shared" si="88"/>
        <v>0</v>
      </c>
      <c r="Q35" s="250">
        <f t="shared" si="88"/>
        <v>0</v>
      </c>
      <c r="R35" s="251">
        <f t="shared" si="88"/>
        <v>0</v>
      </c>
      <c r="S35" s="252">
        <f t="shared" si="0"/>
        <v>0</v>
      </c>
      <c r="T35" s="252">
        <f t="shared" si="1"/>
        <v>0</v>
      </c>
      <c r="U35" s="252">
        <f t="shared" si="2"/>
        <v>0</v>
      </c>
      <c r="V35" s="252">
        <f t="shared" si="3"/>
        <v>0</v>
      </c>
      <c r="W35" s="2"/>
      <c r="X35" s="2" t="str">
        <f>B67</f>
        <v>Rodadero Dorado</v>
      </c>
      <c r="Y35" s="2" t="str">
        <f>D67</f>
        <v>Desayuno almuerzo y cena</v>
      </c>
      <c r="Z35" s="253">
        <f>S67+S68</f>
        <v>0</v>
      </c>
      <c r="AA35" s="253">
        <f t="shared" ref="AA35:AC35" si="89">T67+T68</f>
        <v>0</v>
      </c>
      <c r="AB35" s="253">
        <f t="shared" si="89"/>
        <v>0</v>
      </c>
      <c r="AC35" s="253">
        <f t="shared" si="89"/>
        <v>0</v>
      </c>
      <c r="AD35" s="2"/>
      <c r="AE35" s="2"/>
      <c r="AF35" s="254">
        <f>AF3</f>
        <v>1</v>
      </c>
      <c r="AG35" s="255" t="str">
        <f t="shared" si="5"/>
        <v>Rodadero Dorado</v>
      </c>
      <c r="AH35" s="255" t="str">
        <f t="shared" si="6"/>
        <v>Desayuno almuerzo y cena</v>
      </c>
      <c r="AI35" s="256">
        <f t="shared" si="44"/>
        <v>0</v>
      </c>
      <c r="AJ35" s="256">
        <f t="shared" si="45"/>
        <v>0</v>
      </c>
      <c r="AK35" s="256">
        <f t="shared" si="46"/>
        <v>0</v>
      </c>
      <c r="AL35" s="256">
        <f t="shared" si="47"/>
        <v>0</v>
      </c>
      <c r="AM35" s="257">
        <f t="shared" si="48"/>
        <v>0</v>
      </c>
      <c r="AN35" s="2"/>
      <c r="AO35" s="2"/>
      <c r="AP35" s="2" t="str">
        <f t="shared" si="12"/>
        <v>Rodadero Dorado</v>
      </c>
      <c r="AQ35" s="2" t="str">
        <f t="shared" si="13"/>
        <v>Desayuno almuerzo y cena</v>
      </c>
      <c r="AR35" s="253" t="e">
        <f t="shared" si="28"/>
        <v>#DIV/0!</v>
      </c>
      <c r="AS35" s="253" t="e">
        <f t="shared" si="29"/>
        <v>#DIV/0!</v>
      </c>
      <c r="AT35" s="253">
        <f t="shared" si="30"/>
        <v>0</v>
      </c>
      <c r="AU35" s="2"/>
      <c r="AV35" s="2"/>
      <c r="AW35" s="2"/>
      <c r="AX35" s="2" t="str">
        <f t="shared" si="14"/>
        <v>Rodadero Dorado</v>
      </c>
      <c r="AY35" s="2" t="str">
        <f t="shared" si="15"/>
        <v>Desayuno almuerzo y cena</v>
      </c>
      <c r="AZ35" s="286" t="e">
        <f t="shared" si="16"/>
        <v>#DIV/0!</v>
      </c>
      <c r="BA35" s="286" t="e">
        <f t="shared" si="17"/>
        <v>#DIV/0!</v>
      </c>
      <c r="BB35" s="286">
        <f t="shared" si="31"/>
        <v>0</v>
      </c>
      <c r="BC35" s="290" t="e">
        <f t="shared" si="18"/>
        <v>#DIV/0!</v>
      </c>
      <c r="BD35" s="290" t="e">
        <f t="shared" si="19"/>
        <v>#DIV/0!</v>
      </c>
      <c r="BE35" s="290">
        <f t="shared" si="20"/>
        <v>0</v>
      </c>
      <c r="BF35" s="253" t="e">
        <f t="shared" si="21"/>
        <v>#DIV/0!</v>
      </c>
      <c r="BG35" s="253" t="e">
        <f t="shared" si="22"/>
        <v>#DIV/0!</v>
      </c>
      <c r="BH35" s="253">
        <f t="shared" si="23"/>
        <v>0</v>
      </c>
      <c r="BI35" s="253">
        <f t="shared" si="24"/>
        <v>0</v>
      </c>
      <c r="BJ35" s="253">
        <f t="shared" si="25"/>
        <v>0</v>
      </c>
      <c r="BK35" s="2"/>
      <c r="BL35" s="2"/>
      <c r="BM35" s="2"/>
      <c r="BN35" s="293" t="str">
        <f t="shared" si="61"/>
        <v>Rodadero Dorado</v>
      </c>
      <c r="BO35" s="293" t="str">
        <f t="shared" si="62"/>
        <v>Desayuno almuerzo y cena</v>
      </c>
      <c r="BP35" s="253">
        <f>Cotizador!I68</f>
        <v>0</v>
      </c>
      <c r="BQ35" s="253">
        <f t="shared" si="40"/>
        <v>60000</v>
      </c>
      <c r="BR35" s="253" t="e">
        <f t="shared" si="34"/>
        <v>#DIV/0!</v>
      </c>
      <c r="BS35" s="253" t="e">
        <f t="shared" si="35"/>
        <v>#DIV/0!</v>
      </c>
      <c r="BT35" s="253">
        <f t="shared" si="36"/>
        <v>60000</v>
      </c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</row>
    <row r="36" spans="1:279" s="248" customFormat="1" x14ac:dyDescent="0.6">
      <c r="A36" s="248">
        <f>A35</f>
        <v>116</v>
      </c>
      <c r="B36" s="224" t="str">
        <f>B35</f>
        <v>Rodadero Dorado</v>
      </c>
      <c r="C36" s="224">
        <v>2</v>
      </c>
      <c r="D36" s="224" t="str">
        <f>D35</f>
        <v>Desayuno y cena</v>
      </c>
      <c r="E36" s="224" t="s">
        <v>389</v>
      </c>
      <c r="F36" s="225">
        <v>199000</v>
      </c>
      <c r="G36" s="225">
        <v>155000</v>
      </c>
      <c r="H36" s="225">
        <v>155000</v>
      </c>
      <c r="I36" s="225">
        <v>147000</v>
      </c>
      <c r="J36" s="224" t="str">
        <f>J35</f>
        <v>5 a 10</v>
      </c>
      <c r="K36" s="224" t="s">
        <v>385</v>
      </c>
      <c r="L36" s="249">
        <f>Cotizador!D27</f>
        <v>0</v>
      </c>
      <c r="M36" s="249" t="str">
        <f>M4</f>
        <v>0</v>
      </c>
      <c r="N36" s="250">
        <f>N3</f>
        <v>0</v>
      </c>
      <c r="O36" s="250">
        <f>O3</f>
        <v>0</v>
      </c>
      <c r="P36" s="250">
        <f>P3</f>
        <v>0</v>
      </c>
      <c r="Q36" s="250">
        <f>Q3</f>
        <v>0</v>
      </c>
      <c r="R36" s="251">
        <f>R3</f>
        <v>0</v>
      </c>
      <c r="S36" s="252">
        <f t="shared" si="0"/>
        <v>0</v>
      </c>
      <c r="T36" s="252">
        <f t="shared" si="1"/>
        <v>0</v>
      </c>
      <c r="U36" s="252">
        <f t="shared" si="2"/>
        <v>0</v>
      </c>
      <c r="V36" s="252">
        <f t="shared" si="3"/>
        <v>0</v>
      </c>
      <c r="W36" s="2"/>
      <c r="X36" s="2" t="str">
        <f>B69</f>
        <v>Palmarena</v>
      </c>
      <c r="Y36" s="2" t="str">
        <f>D69</f>
        <v>Desayuno almuerzo y cena</v>
      </c>
      <c r="Z36" s="253">
        <f>S69+S70</f>
        <v>0</v>
      </c>
      <c r="AA36" s="253">
        <f t="shared" ref="AA36:AC36" si="90">T69+T70</f>
        <v>0</v>
      </c>
      <c r="AB36" s="253">
        <f t="shared" si="90"/>
        <v>0</v>
      </c>
      <c r="AC36" s="253">
        <f t="shared" si="90"/>
        <v>0</v>
      </c>
      <c r="AD36" s="2"/>
      <c r="AE36" s="2"/>
      <c r="AF36" s="254">
        <f>AF3</f>
        <v>1</v>
      </c>
      <c r="AG36" s="255" t="str">
        <f t="shared" si="5"/>
        <v>Palmarena</v>
      </c>
      <c r="AH36" s="255" t="str">
        <f t="shared" si="6"/>
        <v>Desayuno almuerzo y cena</v>
      </c>
      <c r="AI36" s="256">
        <f t="shared" si="44"/>
        <v>0</v>
      </c>
      <c r="AJ36" s="256">
        <f t="shared" si="45"/>
        <v>0</v>
      </c>
      <c r="AK36" s="256">
        <f t="shared" si="46"/>
        <v>0</v>
      </c>
      <c r="AL36" s="256">
        <f t="shared" si="47"/>
        <v>0</v>
      </c>
      <c r="AM36" s="257">
        <f t="shared" si="48"/>
        <v>0</v>
      </c>
      <c r="AN36" s="2"/>
      <c r="AO36" s="2"/>
      <c r="AP36" s="2" t="str">
        <f t="shared" si="12"/>
        <v>Palmarena</v>
      </c>
      <c r="AQ36" s="2" t="str">
        <f t="shared" si="13"/>
        <v>Desayuno almuerzo y cena</v>
      </c>
      <c r="AR36" s="253" t="e">
        <f t="shared" si="28"/>
        <v>#DIV/0!</v>
      </c>
      <c r="AS36" s="253" t="e">
        <f t="shared" si="29"/>
        <v>#DIV/0!</v>
      </c>
      <c r="AT36" s="253">
        <f t="shared" si="30"/>
        <v>0</v>
      </c>
      <c r="AU36" s="2"/>
      <c r="AV36" s="2"/>
      <c r="AW36" s="2"/>
      <c r="AX36" s="2" t="str">
        <f t="shared" si="14"/>
        <v>Palmarena</v>
      </c>
      <c r="AY36" s="2" t="str">
        <f t="shared" si="15"/>
        <v>Desayuno almuerzo y cena</v>
      </c>
      <c r="AZ36" s="286" t="e">
        <f t="shared" si="16"/>
        <v>#DIV/0!</v>
      </c>
      <c r="BA36" s="286" t="e">
        <f t="shared" si="17"/>
        <v>#DIV/0!</v>
      </c>
      <c r="BB36" s="286">
        <f t="shared" si="31"/>
        <v>0</v>
      </c>
      <c r="BC36" s="290" t="e">
        <f t="shared" si="18"/>
        <v>#DIV/0!</v>
      </c>
      <c r="BD36" s="290" t="e">
        <f t="shared" si="19"/>
        <v>#DIV/0!</v>
      </c>
      <c r="BE36" s="290">
        <f t="shared" si="20"/>
        <v>0</v>
      </c>
      <c r="BF36" s="253" t="e">
        <f t="shared" si="21"/>
        <v>#DIV/0!</v>
      </c>
      <c r="BG36" s="253" t="e">
        <f t="shared" si="22"/>
        <v>#DIV/0!</v>
      </c>
      <c r="BH36" s="253">
        <f t="shared" si="23"/>
        <v>0</v>
      </c>
      <c r="BI36" s="253">
        <f t="shared" si="24"/>
        <v>0</v>
      </c>
      <c r="BJ36" s="253">
        <f t="shared" si="25"/>
        <v>0</v>
      </c>
      <c r="BK36" s="2"/>
      <c r="BL36" s="2"/>
      <c r="BM36" s="2"/>
      <c r="BN36" s="293" t="str">
        <f t="shared" si="61"/>
        <v>Palmarena</v>
      </c>
      <c r="BO36" s="293" t="str">
        <f t="shared" si="62"/>
        <v>Desayuno almuerzo y cena</v>
      </c>
      <c r="BP36" s="253">
        <f>Cotizador!I68</f>
        <v>0</v>
      </c>
      <c r="BQ36" s="253">
        <f t="shared" si="40"/>
        <v>60000</v>
      </c>
      <c r="BR36" s="253" t="e">
        <f t="shared" si="34"/>
        <v>#DIV/0!</v>
      </c>
      <c r="BS36" s="253" t="e">
        <f t="shared" si="35"/>
        <v>#DIV/0!</v>
      </c>
      <c r="BT36" s="253">
        <f t="shared" si="36"/>
        <v>60000</v>
      </c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</row>
    <row r="37" spans="1:279" s="258" customFormat="1" x14ac:dyDescent="0.6">
      <c r="A37" s="258">
        <v>117</v>
      </c>
      <c r="B37" s="234" t="s">
        <v>368</v>
      </c>
      <c r="C37" s="234">
        <v>1</v>
      </c>
      <c r="D37" s="234" t="s">
        <v>320</v>
      </c>
      <c r="E37" s="234" t="s">
        <v>389</v>
      </c>
      <c r="F37" s="235">
        <v>214200</v>
      </c>
      <c r="G37" s="235">
        <f>F37/2</f>
        <v>107100</v>
      </c>
      <c r="H37" s="235">
        <v>95200</v>
      </c>
      <c r="I37" s="235">
        <f>H37</f>
        <v>95200</v>
      </c>
      <c r="J37" s="235" t="s">
        <v>369</v>
      </c>
      <c r="K37" s="234" t="s">
        <v>374</v>
      </c>
      <c r="L37" s="259">
        <f>Cotizador!D27</f>
        <v>0</v>
      </c>
      <c r="M37" s="259" t="str">
        <f t="shared" ref="M37:R37" si="91">M3</f>
        <v>0</v>
      </c>
      <c r="N37" s="260">
        <f t="shared" si="91"/>
        <v>0</v>
      </c>
      <c r="O37" s="260">
        <f t="shared" si="91"/>
        <v>0</v>
      </c>
      <c r="P37" s="260">
        <f t="shared" si="91"/>
        <v>0</v>
      </c>
      <c r="Q37" s="260">
        <f t="shared" si="91"/>
        <v>0</v>
      </c>
      <c r="R37" s="261">
        <f t="shared" si="91"/>
        <v>0</v>
      </c>
      <c r="S37" s="252">
        <f t="shared" si="0"/>
        <v>0</v>
      </c>
      <c r="T37" s="252">
        <f t="shared" si="1"/>
        <v>0</v>
      </c>
      <c r="U37" s="252">
        <f t="shared" si="2"/>
        <v>0</v>
      </c>
      <c r="V37" s="252">
        <f t="shared" si="3"/>
        <v>0</v>
      </c>
      <c r="W37" s="2"/>
      <c r="X37" s="2" t="str">
        <f>B71</f>
        <v>Cartagena Premium</v>
      </c>
      <c r="Y37" s="2" t="str">
        <f>D71</f>
        <v>Desayuno almuerzo y cena</v>
      </c>
      <c r="Z37" s="253">
        <f>S71+S72</f>
        <v>0</v>
      </c>
      <c r="AA37" s="253">
        <f t="shared" ref="AA37:AC37" si="92">T71+T72</f>
        <v>0</v>
      </c>
      <c r="AB37" s="253">
        <f t="shared" si="92"/>
        <v>0</v>
      </c>
      <c r="AC37" s="253">
        <f t="shared" si="92"/>
        <v>0</v>
      </c>
      <c r="AD37" s="2"/>
      <c r="AE37" s="2"/>
      <c r="AF37" s="254">
        <f>AF3</f>
        <v>1</v>
      </c>
      <c r="AG37" s="255" t="str">
        <f t="shared" si="5"/>
        <v>Cartagena Premium</v>
      </c>
      <c r="AH37" s="255" t="str">
        <f t="shared" si="6"/>
        <v>Desayuno almuerzo y cena</v>
      </c>
      <c r="AI37" s="256">
        <f t="shared" si="44"/>
        <v>0</v>
      </c>
      <c r="AJ37" s="256">
        <f t="shared" si="45"/>
        <v>0</v>
      </c>
      <c r="AK37" s="256">
        <f t="shared" si="46"/>
        <v>0</v>
      </c>
      <c r="AL37" s="256">
        <f t="shared" si="47"/>
        <v>0</v>
      </c>
      <c r="AM37" s="257">
        <f t="shared" si="48"/>
        <v>0</v>
      </c>
      <c r="AN37" s="2"/>
      <c r="AO37" s="2"/>
      <c r="AP37" s="2" t="str">
        <f t="shared" si="12"/>
        <v>Cartagena Premium</v>
      </c>
      <c r="AQ37" s="2" t="str">
        <f t="shared" si="13"/>
        <v>Desayuno almuerzo y cena</v>
      </c>
      <c r="AR37" s="253" t="e">
        <f t="shared" si="28"/>
        <v>#DIV/0!</v>
      </c>
      <c r="AS37" s="253" t="e">
        <f t="shared" si="29"/>
        <v>#DIV/0!</v>
      </c>
      <c r="AT37" s="253">
        <f t="shared" si="30"/>
        <v>0</v>
      </c>
      <c r="AU37" s="2"/>
      <c r="AV37" s="2"/>
      <c r="AW37" s="2"/>
      <c r="AX37" s="2" t="str">
        <f t="shared" si="14"/>
        <v>Cartagena Premium</v>
      </c>
      <c r="AY37" s="2" t="str">
        <f t="shared" si="15"/>
        <v>Desayuno almuerzo y cena</v>
      </c>
      <c r="AZ37" s="286" t="e">
        <f t="shared" si="16"/>
        <v>#DIV/0!</v>
      </c>
      <c r="BA37" s="286" t="e">
        <f t="shared" si="17"/>
        <v>#DIV/0!</v>
      </c>
      <c r="BB37" s="286">
        <f t="shared" si="31"/>
        <v>0</v>
      </c>
      <c r="BC37" s="290" t="e">
        <f t="shared" si="18"/>
        <v>#DIV/0!</v>
      </c>
      <c r="BD37" s="290" t="e">
        <f t="shared" si="19"/>
        <v>#DIV/0!</v>
      </c>
      <c r="BE37" s="290">
        <f t="shared" si="20"/>
        <v>0</v>
      </c>
      <c r="BF37" s="253" t="e">
        <f t="shared" si="21"/>
        <v>#DIV/0!</v>
      </c>
      <c r="BG37" s="253" t="e">
        <f t="shared" si="22"/>
        <v>#DIV/0!</v>
      </c>
      <c r="BH37" s="253">
        <f t="shared" si="23"/>
        <v>0</v>
      </c>
      <c r="BI37" s="253">
        <f t="shared" si="24"/>
        <v>0</v>
      </c>
      <c r="BJ37" s="253">
        <f t="shared" si="25"/>
        <v>0</v>
      </c>
      <c r="BK37" s="2"/>
      <c r="BL37" s="2"/>
      <c r="BM37" s="2"/>
      <c r="BN37" s="293" t="str">
        <f t="shared" si="61"/>
        <v>Cartagena Premium</v>
      </c>
      <c r="BO37" s="293" t="str">
        <f t="shared" si="62"/>
        <v>Desayuno almuerzo y cena</v>
      </c>
      <c r="BP37" s="253">
        <f>Cotizador!I68</f>
        <v>0</v>
      </c>
      <c r="BQ37" s="253">
        <f t="shared" si="40"/>
        <v>60000</v>
      </c>
      <c r="BR37" s="253" t="e">
        <f t="shared" si="34"/>
        <v>#DIV/0!</v>
      </c>
      <c r="BS37" s="253" t="e">
        <f t="shared" si="35"/>
        <v>#DIV/0!</v>
      </c>
      <c r="BT37" s="253">
        <f t="shared" si="36"/>
        <v>60000</v>
      </c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</row>
    <row r="38" spans="1:279" s="258" customFormat="1" x14ac:dyDescent="0.6">
      <c r="A38" s="258">
        <f>A37</f>
        <v>117</v>
      </c>
      <c r="B38" s="234" t="str">
        <f>B37</f>
        <v>El Delfín</v>
      </c>
      <c r="C38" s="234">
        <v>2</v>
      </c>
      <c r="D38" s="234" t="str">
        <f>D37</f>
        <v>Desayuno y cena</v>
      </c>
      <c r="E38" s="234" t="s">
        <v>389</v>
      </c>
      <c r="F38" s="235">
        <v>333200</v>
      </c>
      <c r="G38" s="235">
        <f>F38/2</f>
        <v>166600</v>
      </c>
      <c r="H38" s="235">
        <v>142800</v>
      </c>
      <c r="I38" s="235">
        <f>H38</f>
        <v>142800</v>
      </c>
      <c r="J38" s="235" t="str">
        <f>J37</f>
        <v>0a 5 free</v>
      </c>
      <c r="K38" s="234" t="s">
        <v>375</v>
      </c>
      <c r="L38" s="259">
        <f>Cotizador!D27</f>
        <v>0</v>
      </c>
      <c r="M38" s="259" t="str">
        <f>M4</f>
        <v>0</v>
      </c>
      <c r="N38" s="260">
        <f>N3</f>
        <v>0</v>
      </c>
      <c r="O38" s="260">
        <f>O3</f>
        <v>0</v>
      </c>
      <c r="P38" s="260">
        <f>P3</f>
        <v>0</v>
      </c>
      <c r="Q38" s="260">
        <f>Q3</f>
        <v>0</v>
      </c>
      <c r="R38" s="261">
        <f>R3</f>
        <v>0</v>
      </c>
      <c r="S38" s="252">
        <f t="shared" si="0"/>
        <v>0</v>
      </c>
      <c r="T38" s="252">
        <f t="shared" si="1"/>
        <v>0</v>
      </c>
      <c r="U38" s="252">
        <f t="shared" si="2"/>
        <v>0</v>
      </c>
      <c r="V38" s="252">
        <f t="shared" si="3"/>
        <v>0</v>
      </c>
      <c r="W38" s="2"/>
      <c r="X38" s="2" t="str">
        <f>B73</f>
        <v>Be La Sierra Estandar</v>
      </c>
      <c r="Y38" s="2" t="str">
        <f>D73</f>
        <v>Desayuno almuerzo y cena</v>
      </c>
      <c r="Z38" s="253">
        <f>S73+S74</f>
        <v>0</v>
      </c>
      <c r="AA38" s="253">
        <f t="shared" ref="AA38:AC38" si="93">T73+T74</f>
        <v>0</v>
      </c>
      <c r="AB38" s="253">
        <f t="shared" si="93"/>
        <v>0</v>
      </c>
      <c r="AC38" s="253">
        <f t="shared" si="93"/>
        <v>0</v>
      </c>
      <c r="AD38" s="2"/>
      <c r="AE38" s="2"/>
      <c r="AF38" s="254">
        <f>AF3</f>
        <v>1</v>
      </c>
      <c r="AG38" s="255" t="str">
        <f t="shared" si="5"/>
        <v>Be La Sierra Estandar</v>
      </c>
      <c r="AH38" s="255" t="str">
        <f t="shared" si="6"/>
        <v>Desayuno almuerzo y cena</v>
      </c>
      <c r="AI38" s="256">
        <f t="shared" si="44"/>
        <v>0</v>
      </c>
      <c r="AJ38" s="256">
        <f t="shared" si="45"/>
        <v>0</v>
      </c>
      <c r="AK38" s="256">
        <f t="shared" si="46"/>
        <v>0</v>
      </c>
      <c r="AL38" s="256">
        <f t="shared" si="47"/>
        <v>0</v>
      </c>
      <c r="AM38" s="257">
        <f t="shared" si="48"/>
        <v>0</v>
      </c>
      <c r="AN38" s="2"/>
      <c r="AO38" s="2"/>
      <c r="AP38" s="2" t="str">
        <f t="shared" si="12"/>
        <v>Be La Sierra Estandar</v>
      </c>
      <c r="AQ38" s="2" t="str">
        <f t="shared" si="13"/>
        <v>Desayuno almuerzo y cena</v>
      </c>
      <c r="AR38" s="253" t="e">
        <f t="shared" si="28"/>
        <v>#DIV/0!</v>
      </c>
      <c r="AS38" s="253" t="e">
        <f t="shared" si="29"/>
        <v>#DIV/0!</v>
      </c>
      <c r="AT38" s="253">
        <f t="shared" si="30"/>
        <v>0</v>
      </c>
      <c r="AU38" s="2"/>
      <c r="AV38" s="2"/>
      <c r="AW38" s="2"/>
      <c r="AX38" s="2" t="str">
        <f t="shared" si="14"/>
        <v>Be La Sierra Estandar</v>
      </c>
      <c r="AY38" s="2" t="str">
        <f t="shared" si="15"/>
        <v>Desayuno almuerzo y cena</v>
      </c>
      <c r="AZ38" s="286" t="e">
        <f t="shared" si="16"/>
        <v>#DIV/0!</v>
      </c>
      <c r="BA38" s="286" t="e">
        <f t="shared" si="17"/>
        <v>#DIV/0!</v>
      </c>
      <c r="BB38" s="286">
        <f t="shared" si="31"/>
        <v>0</v>
      </c>
      <c r="BC38" s="290" t="e">
        <f t="shared" si="18"/>
        <v>#DIV/0!</v>
      </c>
      <c r="BD38" s="290" t="e">
        <f t="shared" si="19"/>
        <v>#DIV/0!</v>
      </c>
      <c r="BE38" s="290">
        <f t="shared" si="20"/>
        <v>0</v>
      </c>
      <c r="BF38" s="253" t="e">
        <f t="shared" si="21"/>
        <v>#DIV/0!</v>
      </c>
      <c r="BG38" s="253" t="e">
        <f t="shared" si="22"/>
        <v>#DIV/0!</v>
      </c>
      <c r="BH38" s="253">
        <f t="shared" si="23"/>
        <v>0</v>
      </c>
      <c r="BI38" s="253">
        <f t="shared" si="24"/>
        <v>0</v>
      </c>
      <c r="BJ38" s="253">
        <f t="shared" si="25"/>
        <v>0</v>
      </c>
      <c r="BK38" s="2"/>
      <c r="BL38" s="2"/>
      <c r="BM38" s="2"/>
      <c r="BN38" s="293" t="str">
        <f t="shared" si="61"/>
        <v>Be La Sierra Estandar</v>
      </c>
      <c r="BO38" s="293" t="str">
        <f t="shared" si="62"/>
        <v>Desayuno almuerzo y cena</v>
      </c>
      <c r="BP38" s="253">
        <f>Cotizador!I68</f>
        <v>0</v>
      </c>
      <c r="BQ38" s="253">
        <f t="shared" si="40"/>
        <v>60000</v>
      </c>
      <c r="BR38" s="253" t="e">
        <f t="shared" si="34"/>
        <v>#DIV/0!</v>
      </c>
      <c r="BS38" s="253" t="e">
        <f t="shared" si="35"/>
        <v>#DIV/0!</v>
      </c>
      <c r="BT38" s="253">
        <f t="shared" si="36"/>
        <v>60000</v>
      </c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</row>
    <row r="39" spans="1:279" s="248" customFormat="1" x14ac:dyDescent="0.6">
      <c r="A39" s="248">
        <v>118</v>
      </c>
      <c r="B39" s="224" t="s">
        <v>370</v>
      </c>
      <c r="C39" s="224">
        <v>1</v>
      </c>
      <c r="D39" s="224" t="s">
        <v>320</v>
      </c>
      <c r="E39" s="224" t="s">
        <v>389</v>
      </c>
      <c r="F39" s="225">
        <v>148000</v>
      </c>
      <c r="G39" s="225">
        <v>109000</v>
      </c>
      <c r="H39" s="225">
        <v>97000</v>
      </c>
      <c r="I39" s="225">
        <v>87000</v>
      </c>
      <c r="J39" s="224" t="s">
        <v>359</v>
      </c>
      <c r="K39" s="224" t="s">
        <v>360</v>
      </c>
      <c r="L39" s="249">
        <f>Cotizador!D27</f>
        <v>0</v>
      </c>
      <c r="M39" s="249" t="str">
        <f t="shared" ref="M39:R39" si="94">M3</f>
        <v>0</v>
      </c>
      <c r="N39" s="250">
        <f t="shared" si="94"/>
        <v>0</v>
      </c>
      <c r="O39" s="250">
        <f t="shared" si="94"/>
        <v>0</v>
      </c>
      <c r="P39" s="250">
        <f t="shared" si="94"/>
        <v>0</v>
      </c>
      <c r="Q39" s="250">
        <f t="shared" si="94"/>
        <v>0</v>
      </c>
      <c r="R39" s="251">
        <f t="shared" si="94"/>
        <v>0</v>
      </c>
      <c r="S39" s="252">
        <f t="shared" si="0"/>
        <v>0</v>
      </c>
      <c r="T39" s="252">
        <f t="shared" si="1"/>
        <v>0</v>
      </c>
      <c r="U39" s="252">
        <f t="shared" si="2"/>
        <v>0</v>
      </c>
      <c r="V39" s="252">
        <f t="shared" si="3"/>
        <v>0</v>
      </c>
      <c r="W39" s="2"/>
      <c r="X39" s="2" t="str">
        <f>B75</f>
        <v>Be La Sierra Vista al Mar</v>
      </c>
      <c r="Y39" s="2" t="str">
        <f>D75</f>
        <v>Desayuno almuerzo y cena</v>
      </c>
      <c r="Z39" s="253">
        <f>S75+S76</f>
        <v>0</v>
      </c>
      <c r="AA39" s="253">
        <f t="shared" ref="AA39:AC39" si="95">T75+T76</f>
        <v>0</v>
      </c>
      <c r="AB39" s="253">
        <f t="shared" si="95"/>
        <v>0</v>
      </c>
      <c r="AC39" s="253">
        <f t="shared" si="95"/>
        <v>0</v>
      </c>
      <c r="AD39" s="2"/>
      <c r="AE39" s="2"/>
      <c r="AF39" s="254">
        <f>AF3</f>
        <v>1</v>
      </c>
      <c r="AG39" s="255" t="str">
        <f t="shared" si="5"/>
        <v>Be La Sierra Vista al Mar</v>
      </c>
      <c r="AH39" s="255" t="str">
        <f t="shared" si="6"/>
        <v>Desayuno almuerzo y cena</v>
      </c>
      <c r="AI39" s="256">
        <f t="shared" si="44"/>
        <v>0</v>
      </c>
      <c r="AJ39" s="256">
        <f t="shared" si="45"/>
        <v>0</v>
      </c>
      <c r="AK39" s="256">
        <f t="shared" si="46"/>
        <v>0</v>
      </c>
      <c r="AL39" s="256">
        <f t="shared" si="47"/>
        <v>0</v>
      </c>
      <c r="AM39" s="257">
        <f t="shared" si="48"/>
        <v>0</v>
      </c>
      <c r="AN39" s="2"/>
      <c r="AO39" s="2"/>
      <c r="AP39" s="2" t="str">
        <f t="shared" si="12"/>
        <v>Be La Sierra Vista al Mar</v>
      </c>
      <c r="AQ39" s="2" t="str">
        <f t="shared" si="13"/>
        <v>Desayuno almuerzo y cena</v>
      </c>
      <c r="AR39" s="253" t="e">
        <f t="shared" si="28"/>
        <v>#DIV/0!</v>
      </c>
      <c r="AS39" s="253" t="e">
        <f t="shared" si="29"/>
        <v>#DIV/0!</v>
      </c>
      <c r="AT39" s="253">
        <f t="shared" si="30"/>
        <v>0</v>
      </c>
      <c r="AU39" s="2"/>
      <c r="AV39" s="2"/>
      <c r="AW39" s="2"/>
      <c r="AX39" s="2" t="str">
        <f t="shared" si="14"/>
        <v>Be La Sierra Vista al Mar</v>
      </c>
      <c r="AY39" s="2" t="str">
        <f t="shared" si="15"/>
        <v>Desayuno almuerzo y cena</v>
      </c>
      <c r="AZ39" s="286" t="e">
        <f t="shared" si="16"/>
        <v>#DIV/0!</v>
      </c>
      <c r="BA39" s="286" t="e">
        <f t="shared" si="17"/>
        <v>#DIV/0!</v>
      </c>
      <c r="BB39" s="286">
        <f t="shared" si="31"/>
        <v>0</v>
      </c>
      <c r="BC39" s="290" t="e">
        <f t="shared" si="18"/>
        <v>#DIV/0!</v>
      </c>
      <c r="BD39" s="290" t="e">
        <f t="shared" si="19"/>
        <v>#DIV/0!</v>
      </c>
      <c r="BE39" s="290">
        <f t="shared" si="20"/>
        <v>0</v>
      </c>
      <c r="BF39" s="253" t="e">
        <f t="shared" si="21"/>
        <v>#DIV/0!</v>
      </c>
      <c r="BG39" s="253" t="e">
        <f t="shared" si="22"/>
        <v>#DIV/0!</v>
      </c>
      <c r="BH39" s="253">
        <f t="shared" si="23"/>
        <v>0</v>
      </c>
      <c r="BI39" s="253">
        <f t="shared" si="24"/>
        <v>0</v>
      </c>
      <c r="BJ39" s="253">
        <f t="shared" si="25"/>
        <v>0</v>
      </c>
      <c r="BK39" s="2"/>
      <c r="BL39" s="2"/>
      <c r="BM39" s="2"/>
      <c r="BN39" s="293" t="str">
        <f t="shared" si="61"/>
        <v>Be La Sierra Vista al Mar</v>
      </c>
      <c r="BO39" s="293" t="str">
        <f t="shared" si="62"/>
        <v>Desayuno almuerzo y cena</v>
      </c>
      <c r="BP39" s="253">
        <f>Cotizador!I68</f>
        <v>0</v>
      </c>
      <c r="BQ39" s="253">
        <f t="shared" si="40"/>
        <v>60000</v>
      </c>
      <c r="BR39" s="253" t="e">
        <f t="shared" si="34"/>
        <v>#DIV/0!</v>
      </c>
      <c r="BS39" s="253" t="e">
        <f t="shared" si="35"/>
        <v>#DIV/0!</v>
      </c>
      <c r="BT39" s="253">
        <f t="shared" si="36"/>
        <v>60000</v>
      </c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</row>
    <row r="40" spans="1:279" s="248" customFormat="1" x14ac:dyDescent="0.6">
      <c r="A40" s="248">
        <f>A39</f>
        <v>118</v>
      </c>
      <c r="B40" s="224" t="str">
        <f>B39</f>
        <v>Olas Marinas Rodadero</v>
      </c>
      <c r="C40" s="224">
        <v>2</v>
      </c>
      <c r="D40" s="224" t="s">
        <v>320</v>
      </c>
      <c r="E40" s="224" t="s">
        <v>389</v>
      </c>
      <c r="F40" s="225">
        <v>290000</v>
      </c>
      <c r="G40" s="225">
        <v>151000</v>
      </c>
      <c r="H40" s="225">
        <v>139500</v>
      </c>
      <c r="I40" s="225">
        <v>120000</v>
      </c>
      <c r="J40" s="224" t="s">
        <v>359</v>
      </c>
      <c r="K40" s="224" t="s">
        <v>361</v>
      </c>
      <c r="L40" s="249">
        <f>Cotizador!D27</f>
        <v>0</v>
      </c>
      <c r="M40" s="249" t="str">
        <f>M4</f>
        <v>0</v>
      </c>
      <c r="N40" s="250">
        <f>N3</f>
        <v>0</v>
      </c>
      <c r="O40" s="250">
        <f>O3</f>
        <v>0</v>
      </c>
      <c r="P40" s="250">
        <f>P3</f>
        <v>0</v>
      </c>
      <c r="Q40" s="250">
        <f>Q3</f>
        <v>0</v>
      </c>
      <c r="R40" s="251">
        <f>R3</f>
        <v>0</v>
      </c>
      <c r="S40" s="252">
        <f t="shared" si="0"/>
        <v>0</v>
      </c>
      <c r="T40" s="252">
        <f t="shared" si="1"/>
        <v>0</v>
      </c>
      <c r="U40" s="252">
        <f t="shared" si="2"/>
        <v>0</v>
      </c>
      <c r="V40" s="252">
        <f t="shared" si="3"/>
        <v>0</v>
      </c>
      <c r="W40" s="2"/>
      <c r="X40" s="2" t="str">
        <f>B77</f>
        <v>Dubai</v>
      </c>
      <c r="Y40" s="2" t="str">
        <f>D77</f>
        <v>Full</v>
      </c>
      <c r="Z40" s="253">
        <f>S77+S78</f>
        <v>0</v>
      </c>
      <c r="AA40" s="253">
        <f t="shared" ref="AA40:AC40" si="96">T77+T78</f>
        <v>0</v>
      </c>
      <c r="AB40" s="253">
        <f t="shared" si="96"/>
        <v>0</v>
      </c>
      <c r="AC40" s="253">
        <f t="shared" si="96"/>
        <v>0</v>
      </c>
      <c r="AD40" s="2"/>
      <c r="AE40" s="2"/>
      <c r="AF40" s="254">
        <f>AF3</f>
        <v>1</v>
      </c>
      <c r="AG40" s="255" t="str">
        <f t="shared" si="5"/>
        <v>Dubai</v>
      </c>
      <c r="AH40" s="255" t="str">
        <f t="shared" si="6"/>
        <v>Full</v>
      </c>
      <c r="AI40" s="256">
        <f t="shared" si="44"/>
        <v>0</v>
      </c>
      <c r="AJ40" s="256">
        <f t="shared" si="45"/>
        <v>0</v>
      </c>
      <c r="AK40" s="256">
        <f t="shared" si="46"/>
        <v>0</v>
      </c>
      <c r="AL40" s="256">
        <f t="shared" si="47"/>
        <v>0</v>
      </c>
      <c r="AM40" s="257">
        <f t="shared" si="48"/>
        <v>0</v>
      </c>
      <c r="AN40" s="2"/>
      <c r="AO40" s="2"/>
      <c r="AP40" s="2" t="str">
        <f t="shared" si="12"/>
        <v>Dubai</v>
      </c>
      <c r="AQ40" s="2" t="str">
        <f t="shared" si="13"/>
        <v>Full</v>
      </c>
      <c r="AR40" s="253" t="e">
        <f t="shared" si="28"/>
        <v>#DIV/0!</v>
      </c>
      <c r="AS40" s="253" t="e">
        <f t="shared" si="29"/>
        <v>#DIV/0!</v>
      </c>
      <c r="AT40" s="253">
        <f t="shared" si="30"/>
        <v>0</v>
      </c>
      <c r="AU40" s="2"/>
      <c r="AV40" s="2"/>
      <c r="AW40" s="2"/>
      <c r="AX40" s="2" t="str">
        <f t="shared" si="14"/>
        <v>Dubai</v>
      </c>
      <c r="AY40" s="2" t="str">
        <f t="shared" si="15"/>
        <v>Full</v>
      </c>
      <c r="AZ40" s="286" t="e">
        <f t="shared" si="16"/>
        <v>#DIV/0!</v>
      </c>
      <c r="BA40" s="286" t="e">
        <f t="shared" si="17"/>
        <v>#DIV/0!</v>
      </c>
      <c r="BB40" s="286">
        <f t="shared" si="31"/>
        <v>0</v>
      </c>
      <c r="BC40" s="290" t="e">
        <f t="shared" si="18"/>
        <v>#DIV/0!</v>
      </c>
      <c r="BD40" s="290" t="e">
        <f t="shared" si="19"/>
        <v>#DIV/0!</v>
      </c>
      <c r="BE40" s="290">
        <f t="shared" si="20"/>
        <v>0</v>
      </c>
      <c r="BF40" s="253" t="e">
        <f t="shared" si="21"/>
        <v>#DIV/0!</v>
      </c>
      <c r="BG40" s="253" t="e">
        <f t="shared" si="22"/>
        <v>#DIV/0!</v>
      </c>
      <c r="BH40" s="253">
        <f t="shared" si="23"/>
        <v>0</v>
      </c>
      <c r="BI40" s="253">
        <f t="shared" si="24"/>
        <v>0</v>
      </c>
      <c r="BJ40" s="253">
        <f t="shared" si="25"/>
        <v>0</v>
      </c>
      <c r="BK40" s="2"/>
      <c r="BL40" s="2"/>
      <c r="BM40" s="2"/>
      <c r="BN40" s="293" t="str">
        <f t="shared" si="61"/>
        <v>Dubai</v>
      </c>
      <c r="BO40" s="293" t="str">
        <f t="shared" si="62"/>
        <v>Full</v>
      </c>
      <c r="BP40" s="253">
        <f>Cotizador!I68</f>
        <v>0</v>
      </c>
      <c r="BQ40" s="253">
        <f t="shared" si="40"/>
        <v>60000</v>
      </c>
      <c r="BR40" s="253" t="e">
        <f t="shared" si="34"/>
        <v>#DIV/0!</v>
      </c>
      <c r="BS40" s="253" t="e">
        <f t="shared" si="35"/>
        <v>#DIV/0!</v>
      </c>
      <c r="BT40" s="253">
        <f t="shared" si="36"/>
        <v>60000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</row>
    <row r="41" spans="1:279" s="258" customFormat="1" x14ac:dyDescent="0.6">
      <c r="A41" s="258">
        <v>119</v>
      </c>
      <c r="B41" s="234" t="s">
        <v>362</v>
      </c>
      <c r="C41" s="234">
        <v>1</v>
      </c>
      <c r="D41" s="234" t="s">
        <v>320</v>
      </c>
      <c r="E41" s="234" t="s">
        <v>389</v>
      </c>
      <c r="F41" s="235">
        <v>140000</v>
      </c>
      <c r="G41" s="235">
        <v>114000</v>
      </c>
      <c r="H41" s="235">
        <v>102500</v>
      </c>
      <c r="I41" s="235">
        <v>91000</v>
      </c>
      <c r="J41" s="234" t="s">
        <v>359</v>
      </c>
      <c r="K41" s="234" t="s">
        <v>360</v>
      </c>
      <c r="L41" s="259">
        <f>Cotizador!D27</f>
        <v>0</v>
      </c>
      <c r="M41" s="259" t="str">
        <f t="shared" ref="M41:R41" si="97">M3</f>
        <v>0</v>
      </c>
      <c r="N41" s="260">
        <f t="shared" si="97"/>
        <v>0</v>
      </c>
      <c r="O41" s="260">
        <f t="shared" si="97"/>
        <v>0</v>
      </c>
      <c r="P41" s="260">
        <f t="shared" si="97"/>
        <v>0</v>
      </c>
      <c r="Q41" s="260">
        <f t="shared" si="97"/>
        <v>0</v>
      </c>
      <c r="R41" s="261">
        <f t="shared" si="97"/>
        <v>0</v>
      </c>
      <c r="S41" s="252">
        <f t="shared" si="0"/>
        <v>0</v>
      </c>
      <c r="T41" s="252">
        <f t="shared" si="1"/>
        <v>0</v>
      </c>
      <c r="U41" s="252">
        <f t="shared" si="2"/>
        <v>0</v>
      </c>
      <c r="V41" s="252">
        <f t="shared" si="3"/>
        <v>0</v>
      </c>
      <c r="W41" s="2"/>
      <c r="X41" s="2" t="str">
        <f>B79</f>
        <v>Tamacá Beach Resort Deluxe</v>
      </c>
      <c r="Y41" s="2" t="str">
        <f>D79</f>
        <v>Desayuno almuerzo y cena</v>
      </c>
      <c r="Z41" s="253">
        <f>S79+S80</f>
        <v>0</v>
      </c>
      <c r="AA41" s="253">
        <f t="shared" ref="AA41:AC41" si="98">T79+T80</f>
        <v>0</v>
      </c>
      <c r="AB41" s="253">
        <f t="shared" si="98"/>
        <v>0</v>
      </c>
      <c r="AC41" s="253">
        <f t="shared" si="98"/>
        <v>0</v>
      </c>
      <c r="AD41" s="2"/>
      <c r="AE41" s="2"/>
      <c r="AF41" s="254">
        <f>AF3</f>
        <v>1</v>
      </c>
      <c r="AG41" s="255" t="str">
        <f t="shared" si="5"/>
        <v>Tamacá Beach Resort Deluxe</v>
      </c>
      <c r="AH41" s="255" t="str">
        <f t="shared" si="6"/>
        <v>Desayuno almuerzo y cena</v>
      </c>
      <c r="AI41" s="256">
        <f t="shared" si="44"/>
        <v>0</v>
      </c>
      <c r="AJ41" s="256">
        <f t="shared" si="45"/>
        <v>0</v>
      </c>
      <c r="AK41" s="256">
        <f t="shared" si="46"/>
        <v>0</v>
      </c>
      <c r="AL41" s="256">
        <f t="shared" si="47"/>
        <v>0</v>
      </c>
      <c r="AM41" s="257">
        <f t="shared" si="48"/>
        <v>0</v>
      </c>
      <c r="AN41" s="2"/>
      <c r="AO41" s="2"/>
      <c r="AP41" s="2" t="str">
        <f t="shared" si="12"/>
        <v>Tamacá Beach Resort Deluxe</v>
      </c>
      <c r="AQ41" s="2" t="str">
        <f t="shared" si="13"/>
        <v>Desayuno almuerzo y cena</v>
      </c>
      <c r="AR41" s="253" t="e">
        <f t="shared" si="28"/>
        <v>#DIV/0!</v>
      </c>
      <c r="AS41" s="253" t="e">
        <f t="shared" si="29"/>
        <v>#DIV/0!</v>
      </c>
      <c r="AT41" s="253">
        <f t="shared" si="30"/>
        <v>0</v>
      </c>
      <c r="AU41" s="2"/>
      <c r="AV41" s="2"/>
      <c r="AW41" s="2"/>
      <c r="AX41" s="2" t="str">
        <f t="shared" si="14"/>
        <v>Tamacá Beach Resort Deluxe</v>
      </c>
      <c r="AY41" s="2" t="str">
        <f t="shared" si="15"/>
        <v>Desayuno almuerzo y cena</v>
      </c>
      <c r="AZ41" s="286" t="e">
        <f t="shared" si="16"/>
        <v>#DIV/0!</v>
      </c>
      <c r="BA41" s="286" t="e">
        <f t="shared" si="17"/>
        <v>#DIV/0!</v>
      </c>
      <c r="BB41" s="286">
        <f t="shared" si="31"/>
        <v>0</v>
      </c>
      <c r="BC41" s="290" t="e">
        <f t="shared" si="18"/>
        <v>#DIV/0!</v>
      </c>
      <c r="BD41" s="290" t="e">
        <f t="shared" si="19"/>
        <v>#DIV/0!</v>
      </c>
      <c r="BE41" s="290">
        <f t="shared" si="20"/>
        <v>0</v>
      </c>
      <c r="BF41" s="253" t="e">
        <f t="shared" si="21"/>
        <v>#DIV/0!</v>
      </c>
      <c r="BG41" s="253" t="e">
        <f t="shared" si="22"/>
        <v>#DIV/0!</v>
      </c>
      <c r="BH41" s="253">
        <f t="shared" si="23"/>
        <v>0</v>
      </c>
      <c r="BI41" s="253">
        <f t="shared" si="24"/>
        <v>0</v>
      </c>
      <c r="BJ41" s="253">
        <f t="shared" si="25"/>
        <v>0</v>
      </c>
      <c r="BK41" s="2"/>
      <c r="BL41" s="2"/>
      <c r="BM41" s="2"/>
      <c r="BN41" s="293" t="str">
        <f t="shared" si="61"/>
        <v>Tamacá Beach Resort Deluxe</v>
      </c>
      <c r="BO41" s="293" t="str">
        <f t="shared" si="62"/>
        <v>Desayuno almuerzo y cena</v>
      </c>
      <c r="BP41" s="253">
        <f>Cotizador!I68</f>
        <v>0</v>
      </c>
      <c r="BQ41" s="253">
        <f t="shared" si="40"/>
        <v>60000</v>
      </c>
      <c r="BR41" s="253" t="e">
        <f t="shared" si="34"/>
        <v>#DIV/0!</v>
      </c>
      <c r="BS41" s="253" t="e">
        <f t="shared" si="35"/>
        <v>#DIV/0!</v>
      </c>
      <c r="BT41" s="253">
        <f t="shared" si="36"/>
        <v>60000</v>
      </c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</row>
    <row r="42" spans="1:279" s="258" customFormat="1" x14ac:dyDescent="0.6">
      <c r="A42" s="258">
        <f>A41</f>
        <v>119</v>
      </c>
      <c r="B42" s="234" t="s">
        <v>362</v>
      </c>
      <c r="C42" s="234">
        <v>2</v>
      </c>
      <c r="D42" s="234" t="s">
        <v>320</v>
      </c>
      <c r="E42" s="234" t="s">
        <v>389</v>
      </c>
      <c r="F42" s="235">
        <v>290000</v>
      </c>
      <c r="G42" s="235">
        <v>145000</v>
      </c>
      <c r="H42" s="235">
        <v>135000</v>
      </c>
      <c r="I42" s="235">
        <v>116000</v>
      </c>
      <c r="J42" s="234" t="s">
        <v>359</v>
      </c>
      <c r="K42" s="234" t="s">
        <v>361</v>
      </c>
      <c r="L42" s="259">
        <f>Cotizador!D27</f>
        <v>0</v>
      </c>
      <c r="M42" s="259" t="str">
        <f>M4</f>
        <v>0</v>
      </c>
      <c r="N42" s="260">
        <f>N3</f>
        <v>0</v>
      </c>
      <c r="O42" s="260">
        <f>O3</f>
        <v>0</v>
      </c>
      <c r="P42" s="260">
        <f>P3</f>
        <v>0</v>
      </c>
      <c r="Q42" s="260">
        <f>Q3</f>
        <v>0</v>
      </c>
      <c r="R42" s="261">
        <f>R3</f>
        <v>0</v>
      </c>
      <c r="S42" s="252">
        <f t="shared" si="0"/>
        <v>0</v>
      </c>
      <c r="T42" s="252">
        <f t="shared" si="1"/>
        <v>0</v>
      </c>
      <c r="U42" s="252">
        <f t="shared" si="2"/>
        <v>0</v>
      </c>
      <c r="V42" s="252">
        <f t="shared" si="3"/>
        <v>0</v>
      </c>
      <c r="W42" s="2"/>
      <c r="X42" s="2" t="str">
        <f>B81</f>
        <v>Rodadero Dorado</v>
      </c>
      <c r="Y42" s="2" t="str">
        <f>D81</f>
        <v>Desayuno Almuerzo cena y Bebidas</v>
      </c>
      <c r="Z42" s="253">
        <f>S81+S82</f>
        <v>0</v>
      </c>
      <c r="AA42" s="253">
        <f t="shared" ref="AA42:AC42" si="99">T81+T82</f>
        <v>0</v>
      </c>
      <c r="AB42" s="253">
        <f t="shared" si="99"/>
        <v>0</v>
      </c>
      <c r="AC42" s="253">
        <f t="shared" si="99"/>
        <v>0</v>
      </c>
      <c r="AD42" s="2"/>
      <c r="AE42" s="2"/>
      <c r="AF42" s="254">
        <f>AF3</f>
        <v>1</v>
      </c>
      <c r="AG42" s="255" t="str">
        <f t="shared" si="5"/>
        <v>Rodadero Dorado</v>
      </c>
      <c r="AH42" s="255" t="str">
        <f t="shared" si="6"/>
        <v>Desayuno Almuerzo cena y Bebidas</v>
      </c>
      <c r="AI42" s="256">
        <f t="shared" si="44"/>
        <v>0</v>
      </c>
      <c r="AJ42" s="256">
        <f t="shared" si="45"/>
        <v>0</v>
      </c>
      <c r="AK42" s="256">
        <f t="shared" si="46"/>
        <v>0</v>
      </c>
      <c r="AL42" s="256">
        <f t="shared" si="47"/>
        <v>0</v>
      </c>
      <c r="AM42" s="257">
        <f t="shared" si="48"/>
        <v>0</v>
      </c>
      <c r="AN42" s="2"/>
      <c r="AO42" s="2"/>
      <c r="AP42" s="2" t="str">
        <f t="shared" si="12"/>
        <v>Rodadero Dorado</v>
      </c>
      <c r="AQ42" s="2" t="str">
        <f t="shared" si="13"/>
        <v>Desayuno Almuerzo cena y Bebidas</v>
      </c>
      <c r="AR42" s="253" t="e">
        <f t="shared" si="28"/>
        <v>#DIV/0!</v>
      </c>
      <c r="AS42" s="253" t="e">
        <f t="shared" si="29"/>
        <v>#DIV/0!</v>
      </c>
      <c r="AT42" s="253">
        <f t="shared" si="30"/>
        <v>0</v>
      </c>
      <c r="AU42" s="2"/>
      <c r="AV42" s="2"/>
      <c r="AW42" s="2"/>
      <c r="AX42" s="2" t="str">
        <f t="shared" si="14"/>
        <v>Rodadero Dorado</v>
      </c>
      <c r="AY42" s="2" t="str">
        <f t="shared" si="15"/>
        <v>Desayuno Almuerzo cena y Bebidas</v>
      </c>
      <c r="AZ42" s="286" t="e">
        <f t="shared" si="16"/>
        <v>#DIV/0!</v>
      </c>
      <c r="BA42" s="286" t="e">
        <f t="shared" si="17"/>
        <v>#DIV/0!</v>
      </c>
      <c r="BB42" s="286">
        <f t="shared" si="31"/>
        <v>0</v>
      </c>
      <c r="BC42" s="290" t="e">
        <f t="shared" si="18"/>
        <v>#DIV/0!</v>
      </c>
      <c r="BD42" s="290" t="e">
        <f t="shared" si="19"/>
        <v>#DIV/0!</v>
      </c>
      <c r="BE42" s="290">
        <f t="shared" si="20"/>
        <v>0</v>
      </c>
      <c r="BF42" s="253" t="e">
        <f t="shared" si="21"/>
        <v>#DIV/0!</v>
      </c>
      <c r="BG42" s="253" t="e">
        <f t="shared" si="22"/>
        <v>#DIV/0!</v>
      </c>
      <c r="BH42" s="253">
        <f t="shared" si="23"/>
        <v>0</v>
      </c>
      <c r="BI42" s="253">
        <f t="shared" si="24"/>
        <v>0</v>
      </c>
      <c r="BJ42" s="253">
        <f t="shared" si="25"/>
        <v>0</v>
      </c>
      <c r="BK42" s="2"/>
      <c r="BL42" s="2"/>
      <c r="BM42" s="2"/>
      <c r="BN42" s="293" t="str">
        <f t="shared" si="61"/>
        <v>Rodadero Dorado</v>
      </c>
      <c r="BO42" s="293" t="str">
        <f t="shared" si="62"/>
        <v>Desayuno Almuerzo cena y Bebidas</v>
      </c>
      <c r="BP42" s="253">
        <f>Cotizador!I68</f>
        <v>0</v>
      </c>
      <c r="BQ42" s="253">
        <f t="shared" si="40"/>
        <v>60000</v>
      </c>
      <c r="BR42" s="253" t="e">
        <f t="shared" si="34"/>
        <v>#DIV/0!</v>
      </c>
      <c r="BS42" s="253" t="e">
        <f t="shared" si="35"/>
        <v>#DIV/0!</v>
      </c>
      <c r="BT42" s="253">
        <f t="shared" si="36"/>
        <v>60000</v>
      </c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</row>
    <row r="43" spans="1:279" s="248" customFormat="1" x14ac:dyDescent="0.6">
      <c r="A43" s="298">
        <v>120</v>
      </c>
      <c r="B43" s="299" t="s">
        <v>415</v>
      </c>
      <c r="C43" s="299">
        <v>1</v>
      </c>
      <c r="D43" s="299" t="s">
        <v>320</v>
      </c>
      <c r="E43" s="226" t="s">
        <v>389</v>
      </c>
      <c r="F43" s="230">
        <v>319000</v>
      </c>
      <c r="G43" s="230">
        <v>189000</v>
      </c>
      <c r="H43" s="230">
        <v>169000</v>
      </c>
      <c r="I43" s="230">
        <v>89000</v>
      </c>
      <c r="J43" s="228" t="s">
        <v>331</v>
      </c>
      <c r="K43" s="228" t="s">
        <v>276</v>
      </c>
      <c r="L43" s="249">
        <f>Cotizador!D27</f>
        <v>0</v>
      </c>
      <c r="M43" s="249" t="str">
        <f t="shared" ref="M43:R43" si="100">M3</f>
        <v>0</v>
      </c>
      <c r="N43" s="250">
        <f t="shared" si="100"/>
        <v>0</v>
      </c>
      <c r="O43" s="250">
        <f t="shared" si="100"/>
        <v>0</v>
      </c>
      <c r="P43" s="250">
        <f t="shared" si="100"/>
        <v>0</v>
      </c>
      <c r="Q43" s="250">
        <f t="shared" si="100"/>
        <v>0</v>
      </c>
      <c r="R43" s="251">
        <f t="shared" si="100"/>
        <v>0</v>
      </c>
      <c r="S43" s="252">
        <f t="shared" si="0"/>
        <v>0</v>
      </c>
      <c r="T43" s="252">
        <f t="shared" si="1"/>
        <v>0</v>
      </c>
      <c r="U43" s="252">
        <f t="shared" si="2"/>
        <v>0</v>
      </c>
      <c r="V43" s="252">
        <f t="shared" si="3"/>
        <v>0</v>
      </c>
      <c r="W43" s="2"/>
      <c r="X43" s="2" t="str">
        <f>B83</f>
        <v>Bahía</v>
      </c>
      <c r="Y43" s="2" t="str">
        <f>D83</f>
        <v>Desayuno Almuerzo cena y Bebidas</v>
      </c>
      <c r="Z43" s="253">
        <f>S83+S84</f>
        <v>0</v>
      </c>
      <c r="AA43" s="253">
        <f t="shared" ref="AA43:AC43" si="101">T83+T84</f>
        <v>0</v>
      </c>
      <c r="AB43" s="253">
        <f t="shared" si="101"/>
        <v>0</v>
      </c>
      <c r="AC43" s="253">
        <f t="shared" si="101"/>
        <v>0</v>
      </c>
      <c r="AD43" s="2"/>
      <c r="AE43" s="2"/>
      <c r="AF43" s="254">
        <f>AF3</f>
        <v>1</v>
      </c>
      <c r="AG43" s="255" t="str">
        <f>X43</f>
        <v>Bahía</v>
      </c>
      <c r="AH43" s="255" t="str">
        <f t="shared" si="6"/>
        <v>Desayuno Almuerzo cena y Bebidas</v>
      </c>
      <c r="AI43" s="256">
        <f t="shared" si="44"/>
        <v>0</v>
      </c>
      <c r="AJ43" s="256">
        <f t="shared" si="45"/>
        <v>0</v>
      </c>
      <c r="AK43" s="256">
        <f t="shared" si="46"/>
        <v>0</v>
      </c>
      <c r="AL43" s="256">
        <f t="shared" si="47"/>
        <v>0</v>
      </c>
      <c r="AM43" s="257">
        <f t="shared" si="48"/>
        <v>0</v>
      </c>
      <c r="AN43" s="2"/>
      <c r="AO43" s="2"/>
      <c r="AP43" s="2" t="str">
        <f t="shared" si="12"/>
        <v>Bahía</v>
      </c>
      <c r="AQ43" s="2" t="str">
        <f t="shared" si="13"/>
        <v>Desayuno Almuerzo cena y Bebidas</v>
      </c>
      <c r="AR43" s="253" t="e">
        <f t="shared" si="28"/>
        <v>#DIV/0!</v>
      </c>
      <c r="AS43" s="253" t="e">
        <f t="shared" si="29"/>
        <v>#DIV/0!</v>
      </c>
      <c r="AT43" s="253">
        <f t="shared" si="30"/>
        <v>0</v>
      </c>
      <c r="AU43" s="2"/>
      <c r="AV43" s="2"/>
      <c r="AW43" s="2"/>
      <c r="AX43" s="2" t="str">
        <f t="shared" si="14"/>
        <v>Bahía</v>
      </c>
      <c r="AY43" s="2" t="str">
        <f t="shared" si="15"/>
        <v>Desayuno Almuerzo cena y Bebidas</v>
      </c>
      <c r="AZ43" s="286" t="e">
        <f t="shared" si="16"/>
        <v>#DIV/0!</v>
      </c>
      <c r="BA43" s="286" t="e">
        <f t="shared" si="17"/>
        <v>#DIV/0!</v>
      </c>
      <c r="BB43" s="286">
        <f t="shared" si="31"/>
        <v>0</v>
      </c>
      <c r="BC43" s="290" t="e">
        <f t="shared" si="18"/>
        <v>#DIV/0!</v>
      </c>
      <c r="BD43" s="290" t="e">
        <f t="shared" si="19"/>
        <v>#DIV/0!</v>
      </c>
      <c r="BE43" s="290">
        <f t="shared" si="20"/>
        <v>0</v>
      </c>
      <c r="BF43" s="253" t="e">
        <f t="shared" si="21"/>
        <v>#DIV/0!</v>
      </c>
      <c r="BG43" s="253" t="e">
        <f t="shared" si="22"/>
        <v>#DIV/0!</v>
      </c>
      <c r="BH43" s="253">
        <f t="shared" si="23"/>
        <v>0</v>
      </c>
      <c r="BI43" s="253">
        <f t="shared" si="24"/>
        <v>0</v>
      </c>
      <c r="BJ43" s="253">
        <f t="shared" si="25"/>
        <v>0</v>
      </c>
      <c r="BK43" s="2"/>
      <c r="BL43" s="2"/>
      <c r="BM43" s="2"/>
      <c r="BN43" s="293" t="str">
        <f t="shared" si="61"/>
        <v>Bahía</v>
      </c>
      <c r="BO43" s="293" t="str">
        <f t="shared" si="62"/>
        <v>Desayuno Almuerzo cena y Bebidas</v>
      </c>
      <c r="BP43" s="253">
        <f>Cotizador!I68</f>
        <v>0</v>
      </c>
      <c r="BQ43" s="253">
        <f t="shared" si="40"/>
        <v>60000</v>
      </c>
      <c r="BR43" s="253" t="e">
        <f t="shared" si="34"/>
        <v>#DIV/0!</v>
      </c>
      <c r="BS43" s="253" t="e">
        <f t="shared" si="35"/>
        <v>#DIV/0!</v>
      </c>
      <c r="BT43" s="253">
        <f t="shared" si="36"/>
        <v>60000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</row>
    <row r="44" spans="1:279" s="248" customFormat="1" x14ac:dyDescent="0.6">
      <c r="A44" s="298">
        <f>A43</f>
        <v>120</v>
      </c>
      <c r="B44" s="299" t="str">
        <f>B43</f>
        <v>Virrey</v>
      </c>
      <c r="C44" s="299">
        <v>2</v>
      </c>
      <c r="D44" s="299" t="str">
        <f>D43</f>
        <v>Desayuno y cena</v>
      </c>
      <c r="E44" s="226" t="s">
        <v>389</v>
      </c>
      <c r="F44" s="230">
        <v>469000</v>
      </c>
      <c r="G44" s="230">
        <v>329000</v>
      </c>
      <c r="H44" s="230">
        <v>309000</v>
      </c>
      <c r="I44" s="230">
        <v>150000</v>
      </c>
      <c r="J44" s="228" t="str">
        <f>J43</f>
        <v>4 a 10 años</v>
      </c>
      <c r="K44" s="228" t="s">
        <v>277</v>
      </c>
      <c r="L44" s="249">
        <f>Cotizador!D27</f>
        <v>0</v>
      </c>
      <c r="M44" s="249" t="str">
        <f>M4</f>
        <v>0</v>
      </c>
      <c r="N44" s="250">
        <f>N3</f>
        <v>0</v>
      </c>
      <c r="O44" s="250">
        <f>O3</f>
        <v>0</v>
      </c>
      <c r="P44" s="250">
        <f>P3</f>
        <v>0</v>
      </c>
      <c r="Q44" s="250">
        <f>Q3</f>
        <v>0</v>
      </c>
      <c r="R44" s="251">
        <f>R3</f>
        <v>0</v>
      </c>
      <c r="S44" s="252">
        <f t="shared" si="0"/>
        <v>0</v>
      </c>
      <c r="T44" s="252">
        <f t="shared" si="1"/>
        <v>0</v>
      </c>
      <c r="U44" s="252">
        <f t="shared" si="2"/>
        <v>0</v>
      </c>
      <c r="V44" s="252">
        <f t="shared" si="3"/>
        <v>0</v>
      </c>
      <c r="W44" s="2"/>
      <c r="X44" s="2"/>
      <c r="Y44" s="2"/>
      <c r="Z44" s="2"/>
      <c r="AA44" s="2"/>
      <c r="AB44" s="2"/>
      <c r="AC44" s="2"/>
      <c r="AD44" s="2"/>
      <c r="AE44" s="2"/>
      <c r="AF44" s="282"/>
      <c r="AG44" s="282"/>
      <c r="AH44" s="282"/>
      <c r="AI44" s="282"/>
      <c r="AJ44" s="282"/>
      <c r="AK44" s="282"/>
      <c r="AL44" s="28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53"/>
      <c r="BG44" s="253"/>
      <c r="BH44" s="253"/>
      <c r="BI44" s="2"/>
      <c r="BJ44" s="2"/>
      <c r="BK44" s="2"/>
      <c r="BL44" s="2"/>
      <c r="BM44"/>
      <c r="BN44"/>
      <c r="BO44"/>
      <c r="BP44"/>
      <c r="BQ44" s="253"/>
      <c r="BR44" s="253"/>
      <c r="BS44" s="253"/>
      <c r="BT44" s="253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</row>
    <row r="45" spans="1:279" s="258" customFormat="1" x14ac:dyDescent="0.6">
      <c r="A45" s="258">
        <v>121</v>
      </c>
      <c r="B45" s="234" t="s">
        <v>382</v>
      </c>
      <c r="C45" s="234">
        <v>1</v>
      </c>
      <c r="D45" s="234" t="s">
        <v>320</v>
      </c>
      <c r="E45" s="234" t="s">
        <v>389</v>
      </c>
      <c r="F45" s="235">
        <f>G45*2</f>
        <v>286000</v>
      </c>
      <c r="G45" s="235">
        <v>143000</v>
      </c>
      <c r="H45" s="235">
        <v>130000</v>
      </c>
      <c r="I45" s="235">
        <f>H45</f>
        <v>130000</v>
      </c>
      <c r="J45" s="234" t="s">
        <v>378</v>
      </c>
      <c r="K45" s="234" t="str">
        <f>K43</f>
        <v>hasta 20 diciembre</v>
      </c>
      <c r="L45" s="259">
        <f>Cotizador!D27</f>
        <v>0</v>
      </c>
      <c r="M45" s="259" t="str">
        <f t="shared" ref="M45:R45" si="102">M3</f>
        <v>0</v>
      </c>
      <c r="N45" s="260">
        <f t="shared" si="102"/>
        <v>0</v>
      </c>
      <c r="O45" s="260">
        <f t="shared" si="102"/>
        <v>0</v>
      </c>
      <c r="P45" s="260">
        <f t="shared" si="102"/>
        <v>0</v>
      </c>
      <c r="Q45" s="260">
        <f t="shared" si="102"/>
        <v>0</v>
      </c>
      <c r="R45" s="261">
        <f t="shared" si="102"/>
        <v>0</v>
      </c>
      <c r="S45" s="252">
        <f t="shared" si="0"/>
        <v>0</v>
      </c>
      <c r="T45" s="252">
        <f t="shared" si="1"/>
        <v>0</v>
      </c>
      <c r="U45" s="252">
        <f t="shared" si="2"/>
        <v>0</v>
      </c>
      <c r="V45" s="252">
        <f t="shared" si="3"/>
        <v>0</v>
      </c>
      <c r="W45" s="2"/>
      <c r="X45" s="2"/>
      <c r="Y45" s="2"/>
      <c r="Z45" s="2"/>
      <c r="AA45" s="2"/>
      <c r="AB45" s="2"/>
      <c r="AC45" s="2"/>
      <c r="AD45" s="2"/>
      <c r="AE45" s="2"/>
      <c r="AF45" s="282"/>
      <c r="AG45" s="282"/>
      <c r="AH45" s="282"/>
      <c r="AI45" s="282"/>
      <c r="AJ45" s="282"/>
      <c r="AK45" s="282"/>
      <c r="AL45" s="28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53"/>
      <c r="BG45" s="253"/>
      <c r="BH45" s="253"/>
      <c r="BI45" s="2"/>
      <c r="BJ45" s="2"/>
      <c r="BK45" s="2"/>
      <c r="BL45" s="2"/>
      <c r="BM45"/>
      <c r="BN45"/>
      <c r="BO45"/>
      <c r="BP45"/>
      <c r="BQ45" s="253"/>
      <c r="BR45" s="253"/>
      <c r="BS45" s="253"/>
      <c r="BT45" s="253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</row>
    <row r="46" spans="1:279" s="258" customFormat="1" x14ac:dyDescent="0.6">
      <c r="A46" s="258">
        <f>A45</f>
        <v>121</v>
      </c>
      <c r="B46" s="234" t="str">
        <f>B45</f>
        <v>Vadamar</v>
      </c>
      <c r="C46" s="234">
        <v>2</v>
      </c>
      <c r="D46" s="234" t="str">
        <f>D45</f>
        <v>Desayuno y cena</v>
      </c>
      <c r="E46" s="234" t="s">
        <v>389</v>
      </c>
      <c r="F46" s="235">
        <f>G46*2</f>
        <v>370000</v>
      </c>
      <c r="G46" s="235">
        <v>185000</v>
      </c>
      <c r="H46" s="235">
        <v>161000</v>
      </c>
      <c r="I46" s="235">
        <f>H46</f>
        <v>161000</v>
      </c>
      <c r="J46" s="234" t="str">
        <f>J45</f>
        <v>5 a 12</v>
      </c>
      <c r="K46" s="236" t="str">
        <f>K44</f>
        <v>desde 21 diciembre</v>
      </c>
      <c r="L46" s="259">
        <f>Cotizador!D27</f>
        <v>0</v>
      </c>
      <c r="M46" s="259" t="str">
        <f>M4</f>
        <v>0</v>
      </c>
      <c r="N46" s="260">
        <f>N3</f>
        <v>0</v>
      </c>
      <c r="O46" s="260">
        <f>O3</f>
        <v>0</v>
      </c>
      <c r="P46" s="260">
        <f>P3</f>
        <v>0</v>
      </c>
      <c r="Q46" s="260">
        <f>Q3</f>
        <v>0</v>
      </c>
      <c r="R46" s="261">
        <f>R3</f>
        <v>0</v>
      </c>
      <c r="S46" s="252">
        <f t="shared" si="0"/>
        <v>0</v>
      </c>
      <c r="T46" s="252">
        <f t="shared" si="1"/>
        <v>0</v>
      </c>
      <c r="U46" s="252">
        <f t="shared" si="2"/>
        <v>0</v>
      </c>
      <c r="V46" s="252">
        <f t="shared" si="3"/>
        <v>0</v>
      </c>
      <c r="W46" s="2"/>
      <c r="X46" s="2"/>
      <c r="Y46" s="2"/>
      <c r="Z46" s="2"/>
      <c r="AA46" s="2"/>
      <c r="AB46" s="2"/>
      <c r="AC46" s="2"/>
      <c r="AD46" s="2"/>
      <c r="AE46" s="2"/>
      <c r="AF46" s="282"/>
      <c r="AG46" s="282"/>
      <c r="AH46" s="282"/>
      <c r="AI46" s="282"/>
      <c r="AJ46" s="282"/>
      <c r="AK46" s="282"/>
      <c r="AL46" s="28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53"/>
      <c r="BG46" s="253"/>
      <c r="BH46" s="253"/>
      <c r="BI46" s="2"/>
      <c r="BJ46" s="2"/>
      <c r="BK46" s="2"/>
      <c r="BL46" s="2"/>
      <c r="BM46"/>
      <c r="BN46"/>
      <c r="BO46"/>
      <c r="BP46"/>
      <c r="BQ46" s="253"/>
      <c r="BR46" s="253"/>
      <c r="BS46" s="253"/>
      <c r="BT46" s="253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</row>
    <row r="47" spans="1:279" s="248" customFormat="1" x14ac:dyDescent="0.6">
      <c r="A47" s="248">
        <v>122</v>
      </c>
      <c r="B47" s="224" t="s">
        <v>373</v>
      </c>
      <c r="C47" s="224">
        <v>1</v>
      </c>
      <c r="D47" s="224" t="s">
        <v>372</v>
      </c>
      <c r="E47" s="224" t="s">
        <v>389</v>
      </c>
      <c r="F47" s="225">
        <v>165000</v>
      </c>
      <c r="G47" s="225">
        <v>144000</v>
      </c>
      <c r="H47" s="225">
        <v>125000</v>
      </c>
      <c r="I47" s="225">
        <v>105000</v>
      </c>
      <c r="J47" s="225" t="str">
        <f>J46</f>
        <v>5 a 12</v>
      </c>
      <c r="K47" s="224" t="s">
        <v>374</v>
      </c>
      <c r="L47" s="249">
        <f>Cotizador!D27</f>
        <v>0</v>
      </c>
      <c r="M47" s="249" t="str">
        <f t="shared" ref="M47:R47" si="103">M3</f>
        <v>0</v>
      </c>
      <c r="N47" s="250">
        <f t="shared" si="103"/>
        <v>0</v>
      </c>
      <c r="O47" s="250">
        <f t="shared" si="103"/>
        <v>0</v>
      </c>
      <c r="P47" s="250">
        <f t="shared" si="103"/>
        <v>0</v>
      </c>
      <c r="Q47" s="250">
        <f t="shared" si="103"/>
        <v>0</v>
      </c>
      <c r="R47" s="251">
        <f t="shared" si="103"/>
        <v>0</v>
      </c>
      <c r="S47" s="252">
        <f t="shared" si="0"/>
        <v>0</v>
      </c>
      <c r="T47" s="252">
        <f t="shared" si="1"/>
        <v>0</v>
      </c>
      <c r="U47" s="252">
        <f t="shared" si="2"/>
        <v>0</v>
      </c>
      <c r="V47" s="252">
        <f t="shared" si="3"/>
        <v>0</v>
      </c>
      <c r="W47" s="2"/>
      <c r="X47" s="2"/>
      <c r="Y47" s="2"/>
      <c r="Z47" s="2"/>
      <c r="AA47" s="2"/>
      <c r="AB47" s="2"/>
      <c r="AC47" s="2"/>
      <c r="AD47" s="2"/>
      <c r="AE47" s="2"/>
      <c r="AF47" s="282"/>
      <c r="AG47" s="282"/>
      <c r="AH47" s="282"/>
      <c r="AI47" s="282"/>
      <c r="AJ47" s="282"/>
      <c r="AK47" s="282"/>
      <c r="AL47" s="28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53"/>
      <c r="BG47" s="253"/>
      <c r="BH47" s="253"/>
      <c r="BI47" s="2"/>
      <c r="BJ47" s="2"/>
      <c r="BK47" s="2"/>
      <c r="BL47" s="2"/>
      <c r="BM47"/>
      <c r="BN47"/>
      <c r="BO47"/>
      <c r="BP47"/>
      <c r="BQ47" s="253"/>
      <c r="BR47" s="253"/>
      <c r="BS47" s="253"/>
      <c r="BT47" s="253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</row>
    <row r="48" spans="1:279" s="248" customFormat="1" x14ac:dyDescent="0.6">
      <c r="A48" s="248">
        <f>A47</f>
        <v>122</v>
      </c>
      <c r="B48" s="224" t="str">
        <f>B47</f>
        <v>Palmarena</v>
      </c>
      <c r="C48" s="224">
        <v>2</v>
      </c>
      <c r="D48" s="224" t="str">
        <f>D47</f>
        <v>Desayuno y Cena</v>
      </c>
      <c r="E48" s="224" t="s">
        <v>389</v>
      </c>
      <c r="F48" s="225">
        <v>194000</v>
      </c>
      <c r="G48" s="225">
        <v>182000</v>
      </c>
      <c r="H48" s="225">
        <v>160000</v>
      </c>
      <c r="I48" s="225">
        <v>110000</v>
      </c>
      <c r="J48" s="225" t="str">
        <f>J47</f>
        <v>5 a 12</v>
      </c>
      <c r="K48" s="224" t="s">
        <v>375</v>
      </c>
      <c r="L48" s="249">
        <f>Cotizador!D27</f>
        <v>0</v>
      </c>
      <c r="M48" s="249" t="str">
        <f>M4</f>
        <v>0</v>
      </c>
      <c r="N48" s="250">
        <f>N3</f>
        <v>0</v>
      </c>
      <c r="O48" s="250">
        <f>O3</f>
        <v>0</v>
      </c>
      <c r="P48" s="250">
        <f>P3</f>
        <v>0</v>
      </c>
      <c r="Q48" s="250">
        <f>Q3</f>
        <v>0</v>
      </c>
      <c r="R48" s="251">
        <f>R3</f>
        <v>0</v>
      </c>
      <c r="S48" s="252">
        <f t="shared" si="0"/>
        <v>0</v>
      </c>
      <c r="T48" s="252">
        <f t="shared" si="1"/>
        <v>0</v>
      </c>
      <c r="U48" s="252">
        <f t="shared" si="2"/>
        <v>0</v>
      </c>
      <c r="V48" s="252">
        <f t="shared" si="3"/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82"/>
      <c r="AG48" s="282"/>
      <c r="AH48" s="282"/>
      <c r="AI48" s="282"/>
      <c r="AJ48" s="282"/>
      <c r="AK48" s="282"/>
      <c r="AL48" s="28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53"/>
      <c r="BG48" s="253"/>
      <c r="BH48" s="253"/>
      <c r="BI48" s="2"/>
      <c r="BJ48" s="2"/>
      <c r="BK48" s="2"/>
      <c r="BL48" s="2"/>
      <c r="BM48"/>
      <c r="BN48"/>
      <c r="BO48"/>
      <c r="BP48"/>
      <c r="BQ48" s="253"/>
      <c r="BR48" s="253"/>
      <c r="BS48" s="253"/>
      <c r="BT48" s="253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</row>
    <row r="49" spans="1:279" s="258" customFormat="1" x14ac:dyDescent="0.6">
      <c r="A49" s="258">
        <v>123</v>
      </c>
      <c r="B49" s="234" t="s">
        <v>366</v>
      </c>
      <c r="C49" s="234">
        <v>1</v>
      </c>
      <c r="D49" s="234" t="s">
        <v>320</v>
      </c>
      <c r="E49" s="234" t="s">
        <v>389</v>
      </c>
      <c r="F49" s="235">
        <v>300000</v>
      </c>
      <c r="G49" s="235">
        <v>150000</v>
      </c>
      <c r="H49" s="235">
        <v>144000</v>
      </c>
      <c r="I49" s="235">
        <v>85000</v>
      </c>
      <c r="J49" s="234" t="s">
        <v>367</v>
      </c>
      <c r="K49" s="234" t="s">
        <v>374</v>
      </c>
      <c r="L49" s="259">
        <f>Cotizador!D27</f>
        <v>0</v>
      </c>
      <c r="M49" s="259" t="str">
        <f t="shared" ref="M49:R49" si="104">M3</f>
        <v>0</v>
      </c>
      <c r="N49" s="260">
        <f t="shared" si="104"/>
        <v>0</v>
      </c>
      <c r="O49" s="260">
        <f t="shared" si="104"/>
        <v>0</v>
      </c>
      <c r="P49" s="260">
        <f t="shared" si="104"/>
        <v>0</v>
      </c>
      <c r="Q49" s="260">
        <f t="shared" si="104"/>
        <v>0</v>
      </c>
      <c r="R49" s="261">
        <f t="shared" si="104"/>
        <v>0</v>
      </c>
      <c r="S49" s="252">
        <f t="shared" si="0"/>
        <v>0</v>
      </c>
      <c r="T49" s="252">
        <f t="shared" si="1"/>
        <v>0</v>
      </c>
      <c r="U49" s="252">
        <f t="shared" si="2"/>
        <v>0</v>
      </c>
      <c r="V49" s="252">
        <f t="shared" si="3"/>
        <v>0</v>
      </c>
      <c r="W49" s="2"/>
      <c r="X49" s="2"/>
      <c r="Y49" s="2"/>
      <c r="Z49" s="2"/>
      <c r="AA49" s="2"/>
      <c r="AB49" s="2"/>
      <c r="AC49" s="2"/>
      <c r="AD49" s="2"/>
      <c r="AE49" s="2"/>
      <c r="AF49" s="282"/>
      <c r="AG49" s="282"/>
      <c r="AH49" s="282"/>
      <c r="AI49" s="282"/>
      <c r="AJ49" s="282"/>
      <c r="AK49" s="282"/>
      <c r="AL49" s="28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53"/>
      <c r="BG49" s="253"/>
      <c r="BH49" s="253"/>
      <c r="BI49" s="2"/>
      <c r="BJ49" s="2"/>
      <c r="BK49" s="2"/>
      <c r="BL49" s="2"/>
      <c r="BM49"/>
      <c r="BN49"/>
      <c r="BO49"/>
      <c r="BP49"/>
      <c r="BQ49" s="253"/>
      <c r="BR49" s="253"/>
      <c r="BS49" s="253"/>
      <c r="BT49" s="253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</row>
    <row r="50" spans="1:279" s="258" customFormat="1" x14ac:dyDescent="0.6">
      <c r="A50" s="258">
        <f>A49</f>
        <v>123</v>
      </c>
      <c r="B50" s="234" t="str">
        <f>B49</f>
        <v>Hotel Edmar</v>
      </c>
      <c r="C50" s="234">
        <v>2</v>
      </c>
      <c r="D50" s="234" t="str">
        <f>D49</f>
        <v>Desayuno y cena</v>
      </c>
      <c r="E50" s="234" t="s">
        <v>389</v>
      </c>
      <c r="F50" s="235">
        <f>F49*1.7</f>
        <v>510000</v>
      </c>
      <c r="G50" s="235">
        <f>G49*1.7</f>
        <v>255000</v>
      </c>
      <c r="H50" s="235">
        <f>H49*1.7</f>
        <v>244800</v>
      </c>
      <c r="I50" s="235">
        <f>I49*1.7</f>
        <v>144500</v>
      </c>
      <c r="J50" s="235" t="str">
        <f>J49</f>
        <v>4 a 10</v>
      </c>
      <c r="K50" s="234" t="s">
        <v>375</v>
      </c>
      <c r="L50" s="259">
        <f>Cotizador!D27</f>
        <v>0</v>
      </c>
      <c r="M50" s="259" t="str">
        <f>M4</f>
        <v>0</v>
      </c>
      <c r="N50" s="260">
        <f>N3</f>
        <v>0</v>
      </c>
      <c r="O50" s="260">
        <f>O3</f>
        <v>0</v>
      </c>
      <c r="P50" s="260">
        <f>P3</f>
        <v>0</v>
      </c>
      <c r="Q50" s="260">
        <f>Q3</f>
        <v>0</v>
      </c>
      <c r="R50" s="261">
        <f>R3</f>
        <v>0</v>
      </c>
      <c r="S50" s="252">
        <f t="shared" si="0"/>
        <v>0</v>
      </c>
      <c r="T50" s="252">
        <f t="shared" si="1"/>
        <v>0</v>
      </c>
      <c r="U50" s="252">
        <f t="shared" si="2"/>
        <v>0</v>
      </c>
      <c r="V50" s="252">
        <f t="shared" si="3"/>
        <v>0</v>
      </c>
      <c r="W50" s="2"/>
      <c r="X50" s="2"/>
      <c r="Y50" s="2"/>
      <c r="Z50" s="2"/>
      <c r="AA50" s="2"/>
      <c r="AB50" s="2"/>
      <c r="AC50" s="2"/>
      <c r="AD50" s="2"/>
      <c r="AE50" s="2"/>
      <c r="AF50" s="282"/>
      <c r="AG50" s="282"/>
      <c r="AH50" s="282"/>
      <c r="AI50" s="282"/>
      <c r="AJ50" s="282"/>
      <c r="AK50" s="282"/>
      <c r="AL50" s="28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53"/>
      <c r="BG50" s="253"/>
      <c r="BH50" s="253"/>
      <c r="BI50" s="2"/>
      <c r="BJ50" s="2"/>
      <c r="BK50" s="2"/>
      <c r="BL50" s="2"/>
      <c r="BM50"/>
      <c r="BN50"/>
      <c r="BO50"/>
      <c r="BP50"/>
      <c r="BQ50" s="253"/>
      <c r="BR50" s="253"/>
      <c r="BS50" s="253"/>
      <c r="BT50" s="253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</row>
    <row r="51" spans="1:279" s="248" customFormat="1" x14ac:dyDescent="0.6">
      <c r="A51" s="248">
        <v>124</v>
      </c>
      <c r="B51" s="224" t="s">
        <v>342</v>
      </c>
      <c r="C51" s="224">
        <v>1</v>
      </c>
      <c r="D51" s="224" t="s">
        <v>320</v>
      </c>
      <c r="E51" s="224" t="s">
        <v>389</v>
      </c>
      <c r="F51" s="225">
        <v>366000</v>
      </c>
      <c r="G51" s="225">
        <v>156000</v>
      </c>
      <c r="H51" s="225">
        <v>149000</v>
      </c>
      <c r="I51" s="225">
        <v>86000</v>
      </c>
      <c r="J51" s="224" t="str">
        <f>J50</f>
        <v>4 a 10</v>
      </c>
      <c r="K51" s="224" t="str">
        <f>K49</f>
        <v>20dicc</v>
      </c>
      <c r="L51" s="249">
        <f>Cotizador!D27</f>
        <v>0</v>
      </c>
      <c r="M51" s="249" t="str">
        <f t="shared" ref="M51:R51" si="105">M3</f>
        <v>0</v>
      </c>
      <c r="N51" s="250">
        <f t="shared" si="105"/>
        <v>0</v>
      </c>
      <c r="O51" s="250">
        <f t="shared" si="105"/>
        <v>0</v>
      </c>
      <c r="P51" s="250">
        <f t="shared" si="105"/>
        <v>0</v>
      </c>
      <c r="Q51" s="250">
        <f t="shared" si="105"/>
        <v>0</v>
      </c>
      <c r="R51" s="251">
        <f t="shared" si="105"/>
        <v>0</v>
      </c>
      <c r="S51" s="252">
        <f t="shared" si="0"/>
        <v>0</v>
      </c>
      <c r="T51" s="252">
        <f t="shared" si="1"/>
        <v>0</v>
      </c>
      <c r="U51" s="252">
        <f t="shared" si="2"/>
        <v>0</v>
      </c>
      <c r="V51" s="252">
        <f t="shared" si="3"/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82"/>
      <c r="AG51" s="282"/>
      <c r="AH51" s="282"/>
      <c r="AI51" s="282"/>
      <c r="AJ51" s="282"/>
      <c r="AK51" s="282"/>
      <c r="AL51" s="28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53"/>
      <c r="BG51" s="253"/>
      <c r="BH51" s="253"/>
      <c r="BI51" s="2"/>
      <c r="BJ51" s="2"/>
      <c r="BK51" s="2"/>
      <c r="BL51" s="2"/>
      <c r="BM51"/>
      <c r="BN51"/>
      <c r="BO51"/>
      <c r="BP51"/>
      <c r="BQ51" s="253"/>
      <c r="BR51" s="253"/>
      <c r="BS51" s="253"/>
      <c r="BT51" s="253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</row>
    <row r="52" spans="1:279" s="248" customFormat="1" x14ac:dyDescent="0.6">
      <c r="A52" s="248">
        <f>A51</f>
        <v>124</v>
      </c>
      <c r="B52" s="224" t="str">
        <f>B51</f>
        <v>Dorado Beach</v>
      </c>
      <c r="C52" s="224">
        <v>2</v>
      </c>
      <c r="D52" s="224" t="str">
        <f>D51</f>
        <v>Desayuno y cena</v>
      </c>
      <c r="E52" s="224" t="s">
        <v>389</v>
      </c>
      <c r="F52" s="225">
        <v>669000</v>
      </c>
      <c r="G52" s="225">
        <v>246000</v>
      </c>
      <c r="H52" s="225">
        <v>235000</v>
      </c>
      <c r="I52" s="225">
        <v>136000</v>
      </c>
      <c r="J52" s="224" t="str">
        <f>J51</f>
        <v>4 a 10</v>
      </c>
      <c r="K52" s="224" t="str">
        <f>K50</f>
        <v>21dicc</v>
      </c>
      <c r="L52" s="249">
        <f>Cotizador!D27</f>
        <v>0</v>
      </c>
      <c r="M52" s="249" t="str">
        <f>M4</f>
        <v>0</v>
      </c>
      <c r="N52" s="250">
        <f>N3</f>
        <v>0</v>
      </c>
      <c r="O52" s="250">
        <f>O3</f>
        <v>0</v>
      </c>
      <c r="P52" s="250">
        <f>P3</f>
        <v>0</v>
      </c>
      <c r="Q52" s="250">
        <f>Q3</f>
        <v>0</v>
      </c>
      <c r="R52" s="251">
        <f>R3</f>
        <v>0</v>
      </c>
      <c r="S52" s="252">
        <f t="shared" si="0"/>
        <v>0</v>
      </c>
      <c r="T52" s="252">
        <f t="shared" si="1"/>
        <v>0</v>
      </c>
      <c r="U52" s="252">
        <f t="shared" si="2"/>
        <v>0</v>
      </c>
      <c r="V52" s="252">
        <f t="shared" si="3"/>
        <v>0</v>
      </c>
      <c r="W52" s="2"/>
      <c r="X52" s="2"/>
      <c r="Y52" s="2"/>
      <c r="Z52" s="2"/>
      <c r="AA52" s="2"/>
      <c r="AB52" s="2"/>
      <c r="AC52" s="2"/>
      <c r="AD52" s="2"/>
      <c r="AE52" s="2"/>
      <c r="AF52" s="282"/>
      <c r="AG52" s="282"/>
      <c r="AH52" s="282"/>
      <c r="AI52" s="282"/>
      <c r="AJ52" s="282"/>
      <c r="AK52" s="282"/>
      <c r="AL52" s="28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53"/>
      <c r="BG52" s="253"/>
      <c r="BH52" s="253"/>
      <c r="BI52" s="2"/>
      <c r="BJ52" s="2"/>
      <c r="BK52" s="2"/>
      <c r="BL52" s="2"/>
      <c r="BM52"/>
      <c r="BN52"/>
      <c r="BO52"/>
      <c r="BP52"/>
      <c r="BQ52" s="253"/>
      <c r="BR52" s="253"/>
      <c r="BS52" s="253"/>
      <c r="BT52" s="253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</row>
    <row r="53" spans="1:279" s="258" customFormat="1" x14ac:dyDescent="0.6">
      <c r="A53" s="298">
        <v>125</v>
      </c>
      <c r="B53" s="299" t="s">
        <v>416</v>
      </c>
      <c r="C53" s="299">
        <v>1</v>
      </c>
      <c r="D53" s="299" t="s">
        <v>320</v>
      </c>
      <c r="E53" s="231" t="s">
        <v>389</v>
      </c>
      <c r="F53" s="237">
        <v>195000</v>
      </c>
      <c r="G53" s="237">
        <v>115000</v>
      </c>
      <c r="H53" s="237">
        <v>99000</v>
      </c>
      <c r="I53" s="237">
        <v>70000</v>
      </c>
      <c r="J53" s="233" t="s">
        <v>331</v>
      </c>
      <c r="K53" s="233" t="s">
        <v>276</v>
      </c>
      <c r="L53" s="259">
        <f>Cotizador!D27</f>
        <v>0</v>
      </c>
      <c r="M53" s="259" t="str">
        <f t="shared" ref="M53:R53" si="106">M3</f>
        <v>0</v>
      </c>
      <c r="N53" s="260">
        <f t="shared" si="106"/>
        <v>0</v>
      </c>
      <c r="O53" s="260">
        <f t="shared" si="106"/>
        <v>0</v>
      </c>
      <c r="P53" s="260">
        <f t="shared" si="106"/>
        <v>0</v>
      </c>
      <c r="Q53" s="260">
        <f t="shared" si="106"/>
        <v>0</v>
      </c>
      <c r="R53" s="261">
        <f t="shared" si="106"/>
        <v>0</v>
      </c>
      <c r="S53" s="252">
        <f t="shared" si="0"/>
        <v>0</v>
      </c>
      <c r="T53" s="252">
        <f t="shared" si="1"/>
        <v>0</v>
      </c>
      <c r="U53" s="252">
        <f t="shared" si="2"/>
        <v>0</v>
      </c>
      <c r="V53" s="252">
        <f t="shared" si="3"/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82"/>
      <c r="AG53" s="282"/>
      <c r="AH53" s="282"/>
      <c r="AI53" s="282"/>
      <c r="AJ53" s="282"/>
      <c r="AK53" s="282"/>
      <c r="AL53" s="28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53"/>
      <c r="BG53" s="253"/>
      <c r="BH53" s="253"/>
      <c r="BI53" s="2"/>
      <c r="BJ53" s="2"/>
      <c r="BK53" s="2"/>
      <c r="BL53" s="2"/>
      <c r="BM53"/>
      <c r="BN53"/>
      <c r="BO53"/>
      <c r="BP53"/>
      <c r="BQ53" s="253"/>
      <c r="BR53" s="253"/>
      <c r="BS53" s="253"/>
      <c r="BT53" s="253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</row>
    <row r="54" spans="1:279" s="258" customFormat="1" x14ac:dyDescent="0.6">
      <c r="A54" s="298">
        <f>A53</f>
        <v>125</v>
      </c>
      <c r="B54" s="299" t="str">
        <f>B53</f>
        <v>TOLEDO</v>
      </c>
      <c r="C54" s="299">
        <v>2</v>
      </c>
      <c r="D54" s="299" t="str">
        <f>D53</f>
        <v>Desayuno y cena</v>
      </c>
      <c r="E54" s="231" t="s">
        <v>389</v>
      </c>
      <c r="F54" s="237">
        <v>315000</v>
      </c>
      <c r="G54" s="237">
        <v>175000</v>
      </c>
      <c r="H54" s="237">
        <v>160000</v>
      </c>
      <c r="I54" s="237">
        <v>125000</v>
      </c>
      <c r="J54" s="233" t="str">
        <f>J53</f>
        <v>4 a 10 años</v>
      </c>
      <c r="K54" s="233" t="s">
        <v>277</v>
      </c>
      <c r="L54" s="259">
        <f>Cotizador!D27</f>
        <v>0</v>
      </c>
      <c r="M54" s="259" t="str">
        <f>M4</f>
        <v>0</v>
      </c>
      <c r="N54" s="260">
        <f>N3</f>
        <v>0</v>
      </c>
      <c r="O54" s="260">
        <f>O3</f>
        <v>0</v>
      </c>
      <c r="P54" s="260">
        <f>P3</f>
        <v>0</v>
      </c>
      <c r="Q54" s="260">
        <f>Q3</f>
        <v>0</v>
      </c>
      <c r="R54" s="261">
        <f>R3</f>
        <v>0</v>
      </c>
      <c r="S54" s="252">
        <f t="shared" si="0"/>
        <v>0</v>
      </c>
      <c r="T54" s="252">
        <f t="shared" si="1"/>
        <v>0</v>
      </c>
      <c r="U54" s="252">
        <f t="shared" si="2"/>
        <v>0</v>
      </c>
      <c r="V54" s="252">
        <f t="shared" si="3"/>
        <v>0</v>
      </c>
      <c r="W54" s="2"/>
      <c r="X54" s="2"/>
      <c r="Y54" s="2"/>
      <c r="Z54" s="2"/>
      <c r="AA54" s="2"/>
      <c r="AB54" s="2"/>
      <c r="AC54" s="2"/>
      <c r="AD54" s="2"/>
      <c r="AE54" s="2"/>
      <c r="AF54" s="282"/>
      <c r="AG54" s="282"/>
      <c r="AH54" s="282"/>
      <c r="AI54" s="282"/>
      <c r="AJ54" s="282"/>
      <c r="AK54" s="282"/>
      <c r="AL54" s="28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53"/>
      <c r="BG54" s="253"/>
      <c r="BH54" s="253"/>
      <c r="BI54" s="2"/>
      <c r="BJ54" s="2"/>
      <c r="BK54" s="2"/>
      <c r="BL54" s="2"/>
      <c r="BM54"/>
      <c r="BN54"/>
      <c r="BO54"/>
      <c r="BP54"/>
      <c r="BQ54" s="253"/>
      <c r="BR54" s="253"/>
      <c r="BS54" s="253"/>
      <c r="BT54" s="253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</row>
    <row r="55" spans="1:279" s="248" customFormat="1" x14ac:dyDescent="0.6">
      <c r="A55" s="248">
        <v>126</v>
      </c>
      <c r="B55" s="224" t="s">
        <v>347</v>
      </c>
      <c r="C55" s="224">
        <v>1</v>
      </c>
      <c r="D55" s="224" t="s">
        <v>320</v>
      </c>
      <c r="E55" s="224" t="s">
        <v>389</v>
      </c>
      <c r="F55" s="225">
        <v>270000</v>
      </c>
      <c r="G55" s="225">
        <v>182500</v>
      </c>
      <c r="H55" s="225">
        <v>173500</v>
      </c>
      <c r="I55" s="225">
        <v>115000</v>
      </c>
      <c r="J55" s="224" t="s">
        <v>351</v>
      </c>
      <c r="K55" s="224" t="s">
        <v>352</v>
      </c>
      <c r="L55" s="249">
        <f>Cotizador!D27</f>
        <v>0</v>
      </c>
      <c r="M55" s="249" t="str">
        <f t="shared" ref="M55:R55" si="107">M3</f>
        <v>0</v>
      </c>
      <c r="N55" s="250">
        <f t="shared" si="107"/>
        <v>0</v>
      </c>
      <c r="O55" s="250">
        <f t="shared" si="107"/>
        <v>0</v>
      </c>
      <c r="P55" s="250">
        <f t="shared" si="107"/>
        <v>0</v>
      </c>
      <c r="Q55" s="250">
        <f t="shared" si="107"/>
        <v>0</v>
      </c>
      <c r="R55" s="251">
        <f t="shared" si="107"/>
        <v>0</v>
      </c>
      <c r="S55" s="252">
        <f t="shared" si="0"/>
        <v>0</v>
      </c>
      <c r="T55" s="252">
        <f t="shared" si="1"/>
        <v>0</v>
      </c>
      <c r="U55" s="252">
        <f t="shared" si="2"/>
        <v>0</v>
      </c>
      <c r="V55" s="252">
        <f t="shared" si="3"/>
        <v>0</v>
      </c>
      <c r="W55" s="2"/>
      <c r="X55" s="2"/>
      <c r="Y55" s="2"/>
      <c r="Z55" s="2"/>
      <c r="AA55" s="2"/>
      <c r="AB55" s="2"/>
      <c r="AC55" s="2"/>
      <c r="AD55" s="2"/>
      <c r="AE55" s="2"/>
      <c r="AF55" s="282"/>
      <c r="AG55" s="282"/>
      <c r="AH55" s="282"/>
      <c r="AI55" s="282"/>
      <c r="AJ55" s="282"/>
      <c r="AK55" s="282"/>
      <c r="AL55" s="28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53"/>
      <c r="BG55" s="253"/>
      <c r="BH55" s="253"/>
      <c r="BI55" s="2"/>
      <c r="BJ55" s="2"/>
      <c r="BK55" s="2"/>
      <c r="BL55" s="2"/>
      <c r="BM55"/>
      <c r="BN55"/>
      <c r="BO55"/>
      <c r="BP55"/>
      <c r="BQ55" s="253"/>
      <c r="BR55" s="253"/>
      <c r="BS55" s="253"/>
      <c r="BT55" s="253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</row>
    <row r="56" spans="1:279" s="248" customFormat="1" x14ac:dyDescent="0.6">
      <c r="A56" s="248">
        <f>A55</f>
        <v>126</v>
      </c>
      <c r="B56" s="224" t="s">
        <v>347</v>
      </c>
      <c r="C56" s="224">
        <v>2</v>
      </c>
      <c r="D56" s="224" t="s">
        <v>320</v>
      </c>
      <c r="E56" s="224" t="str">
        <f>E55</f>
        <v>B</v>
      </c>
      <c r="F56" s="225">
        <v>350000</v>
      </c>
      <c r="G56" s="225">
        <v>275000</v>
      </c>
      <c r="H56" s="225">
        <v>263500</v>
      </c>
      <c r="I56" s="225">
        <v>140000</v>
      </c>
      <c r="J56" s="224" t="s">
        <v>351</v>
      </c>
      <c r="K56" s="224" t="s">
        <v>353</v>
      </c>
      <c r="L56" s="249">
        <f>Cotizador!D27</f>
        <v>0</v>
      </c>
      <c r="M56" s="249" t="str">
        <f>M4</f>
        <v>0</v>
      </c>
      <c r="N56" s="250">
        <f>N3</f>
        <v>0</v>
      </c>
      <c r="O56" s="250">
        <f>O3</f>
        <v>0</v>
      </c>
      <c r="P56" s="250">
        <f>P3</f>
        <v>0</v>
      </c>
      <c r="Q56" s="250">
        <f>Q3</f>
        <v>0</v>
      </c>
      <c r="R56" s="251">
        <f>R3</f>
        <v>0</v>
      </c>
      <c r="S56" s="252">
        <f t="shared" si="0"/>
        <v>0</v>
      </c>
      <c r="T56" s="252">
        <f t="shared" si="1"/>
        <v>0</v>
      </c>
      <c r="U56" s="252">
        <f t="shared" si="2"/>
        <v>0</v>
      </c>
      <c r="V56" s="252">
        <f t="shared" si="3"/>
        <v>0</v>
      </c>
      <c r="W56" s="2"/>
      <c r="X56" s="2"/>
      <c r="Y56" s="2"/>
      <c r="Z56" s="2"/>
      <c r="AA56" s="2"/>
      <c r="AB56" s="2"/>
      <c r="AC56" s="2"/>
      <c r="AD56" s="2"/>
      <c r="AE56" s="2"/>
      <c r="AF56" s="282"/>
      <c r="AG56" s="282"/>
      <c r="AH56" s="282"/>
      <c r="AI56" s="282"/>
      <c r="AJ56" s="282"/>
      <c r="AK56" s="282"/>
      <c r="AL56" s="28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53"/>
      <c r="BG56" s="253"/>
      <c r="BH56" s="253"/>
      <c r="BI56" s="2"/>
      <c r="BJ56" s="2"/>
      <c r="BK56" s="2"/>
      <c r="BL56" s="2"/>
      <c r="BM56"/>
      <c r="BN56"/>
      <c r="BO56"/>
      <c r="BP56"/>
      <c r="BQ56" s="253"/>
      <c r="BR56" s="253"/>
      <c r="BS56" s="253"/>
      <c r="BT56" s="253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</row>
    <row r="57" spans="1:279" s="258" customFormat="1" x14ac:dyDescent="0.6">
      <c r="A57" s="258">
        <v>127</v>
      </c>
      <c r="B57" s="234" t="s">
        <v>348</v>
      </c>
      <c r="C57" s="234">
        <v>1</v>
      </c>
      <c r="D57" s="234" t="s">
        <v>320</v>
      </c>
      <c r="E57" s="234" t="s">
        <v>389</v>
      </c>
      <c r="F57" s="235">
        <v>310000</v>
      </c>
      <c r="G57" s="235">
        <v>200000</v>
      </c>
      <c r="H57" s="235">
        <v>195000</v>
      </c>
      <c r="I57" s="235">
        <v>115000</v>
      </c>
      <c r="J57" s="234" t="s">
        <v>351</v>
      </c>
      <c r="K57" s="234" t="s">
        <v>352</v>
      </c>
      <c r="L57" s="259">
        <f>Cotizador!D27</f>
        <v>0</v>
      </c>
      <c r="M57" s="259" t="str">
        <f t="shared" ref="M57:R57" si="108">M3</f>
        <v>0</v>
      </c>
      <c r="N57" s="260">
        <f t="shared" si="108"/>
        <v>0</v>
      </c>
      <c r="O57" s="260">
        <f t="shared" si="108"/>
        <v>0</v>
      </c>
      <c r="P57" s="260">
        <f t="shared" si="108"/>
        <v>0</v>
      </c>
      <c r="Q57" s="260">
        <f t="shared" si="108"/>
        <v>0</v>
      </c>
      <c r="R57" s="261">
        <f t="shared" si="108"/>
        <v>0</v>
      </c>
      <c r="S57" s="252">
        <f t="shared" si="0"/>
        <v>0</v>
      </c>
      <c r="T57" s="252">
        <f t="shared" si="1"/>
        <v>0</v>
      </c>
      <c r="U57" s="252">
        <f t="shared" si="2"/>
        <v>0</v>
      </c>
      <c r="V57" s="252">
        <f t="shared" si="3"/>
        <v>0</v>
      </c>
      <c r="W57" s="2"/>
      <c r="X57" s="2"/>
      <c r="Y57" s="2"/>
      <c r="Z57" s="2"/>
      <c r="AA57" s="2"/>
      <c r="AB57" s="2"/>
      <c r="AC57" s="2"/>
      <c r="AD57" s="2"/>
      <c r="AE57" s="2"/>
      <c r="AF57" s="282"/>
      <c r="AG57" s="282"/>
      <c r="AH57" s="282"/>
      <c r="AI57" s="282"/>
      <c r="AJ57" s="282"/>
      <c r="AK57" s="282"/>
      <c r="AL57" s="28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53"/>
      <c r="BG57" s="253"/>
      <c r="BH57" s="253"/>
      <c r="BI57" s="2"/>
      <c r="BJ57" s="2"/>
      <c r="BK57" s="2"/>
      <c r="BL57" s="2"/>
      <c r="BM57"/>
      <c r="BN57"/>
      <c r="BO57"/>
      <c r="BP57"/>
      <c r="BQ57" s="253"/>
      <c r="BR57" s="253"/>
      <c r="BS57" s="253"/>
      <c r="BT57" s="253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</row>
    <row r="58" spans="1:279" s="258" customFormat="1" x14ac:dyDescent="0.6">
      <c r="A58" s="258">
        <f>A57</f>
        <v>127</v>
      </c>
      <c r="B58" s="234" t="s">
        <v>348</v>
      </c>
      <c r="C58" s="234">
        <v>2</v>
      </c>
      <c r="D58" s="234" t="s">
        <v>320</v>
      </c>
      <c r="E58" s="234" t="str">
        <f>E57</f>
        <v>B</v>
      </c>
      <c r="F58" s="235">
        <v>350000</v>
      </c>
      <c r="G58" s="235">
        <v>275000</v>
      </c>
      <c r="H58" s="235">
        <v>263500</v>
      </c>
      <c r="I58" s="235">
        <v>140000</v>
      </c>
      <c r="J58" s="234" t="s">
        <v>351</v>
      </c>
      <c r="K58" s="234" t="s">
        <v>354</v>
      </c>
      <c r="L58" s="259">
        <f>Cotizador!D27</f>
        <v>0</v>
      </c>
      <c r="M58" s="259" t="str">
        <f>M4</f>
        <v>0</v>
      </c>
      <c r="N58" s="260">
        <f>N3</f>
        <v>0</v>
      </c>
      <c r="O58" s="260">
        <f>O3</f>
        <v>0</v>
      </c>
      <c r="P58" s="260">
        <f>P3</f>
        <v>0</v>
      </c>
      <c r="Q58" s="260">
        <f>Q3</f>
        <v>0</v>
      </c>
      <c r="R58" s="261">
        <f>R3</f>
        <v>0</v>
      </c>
      <c r="S58" s="252">
        <f t="shared" si="0"/>
        <v>0</v>
      </c>
      <c r="T58" s="252">
        <f t="shared" si="1"/>
        <v>0</v>
      </c>
      <c r="U58" s="252">
        <f t="shared" si="2"/>
        <v>0</v>
      </c>
      <c r="V58" s="252">
        <f t="shared" si="3"/>
        <v>0</v>
      </c>
      <c r="W58" s="2"/>
      <c r="X58" s="2"/>
      <c r="Y58" s="2"/>
      <c r="Z58" s="2"/>
      <c r="AA58" s="2"/>
      <c r="AB58" s="2"/>
      <c r="AC58" s="2"/>
      <c r="AD58" s="2"/>
      <c r="AE58" s="2"/>
      <c r="AF58" s="282"/>
      <c r="AG58" s="282"/>
      <c r="AH58" s="282"/>
      <c r="AI58" s="282"/>
      <c r="AJ58" s="282"/>
      <c r="AK58" s="282"/>
      <c r="AL58" s="28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53"/>
      <c r="BG58" s="253"/>
      <c r="BH58" s="253"/>
      <c r="BI58" s="2"/>
      <c r="BJ58" s="2"/>
      <c r="BK58" s="2"/>
      <c r="BL58" s="2"/>
      <c r="BM58"/>
      <c r="BN58"/>
      <c r="BO58"/>
      <c r="BP58"/>
      <c r="BQ58" s="253"/>
      <c r="BR58" s="253"/>
      <c r="BS58" s="253"/>
      <c r="BT58" s="253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</row>
    <row r="59" spans="1:279" s="248" customFormat="1" x14ac:dyDescent="0.6">
      <c r="A59" s="248">
        <v>128</v>
      </c>
      <c r="B59" s="224" t="s">
        <v>377</v>
      </c>
      <c r="C59" s="224">
        <v>1</v>
      </c>
      <c r="D59" s="224" t="s">
        <v>320</v>
      </c>
      <c r="E59" s="224" t="s">
        <v>389</v>
      </c>
      <c r="F59" s="225">
        <v>509000</v>
      </c>
      <c r="G59" s="225">
        <v>316000</v>
      </c>
      <c r="H59" s="225">
        <v>291000</v>
      </c>
      <c r="I59" s="225">
        <v>198000</v>
      </c>
      <c r="J59" s="224" t="s">
        <v>378</v>
      </c>
      <c r="K59" s="224" t="str">
        <f>K57</f>
        <v xml:space="preserve"> DIC,22 </v>
      </c>
      <c r="L59" s="249">
        <f>Cotizador!D27</f>
        <v>0</v>
      </c>
      <c r="M59" s="249" t="str">
        <f t="shared" ref="M59:R59" si="109">M3</f>
        <v>0</v>
      </c>
      <c r="N59" s="250">
        <f t="shared" si="109"/>
        <v>0</v>
      </c>
      <c r="O59" s="250">
        <f t="shared" si="109"/>
        <v>0</v>
      </c>
      <c r="P59" s="250">
        <f t="shared" si="109"/>
        <v>0</v>
      </c>
      <c r="Q59" s="250">
        <f t="shared" si="109"/>
        <v>0</v>
      </c>
      <c r="R59" s="251">
        <f t="shared" si="109"/>
        <v>0</v>
      </c>
      <c r="S59" s="252">
        <f t="shared" si="0"/>
        <v>0</v>
      </c>
      <c r="T59" s="252">
        <f t="shared" si="1"/>
        <v>0</v>
      </c>
      <c r="U59" s="252">
        <f t="shared" si="2"/>
        <v>0</v>
      </c>
      <c r="V59" s="252">
        <f t="shared" si="3"/>
        <v>0</v>
      </c>
      <c r="W59" s="2"/>
      <c r="X59" s="2"/>
      <c r="Y59" s="2"/>
      <c r="Z59" s="2"/>
      <c r="AA59" s="2"/>
      <c r="AB59" s="2"/>
      <c r="AC59" s="2"/>
      <c r="AD59" s="2"/>
      <c r="AE59" s="2"/>
      <c r="AF59" s="282"/>
      <c r="AG59" s="282"/>
      <c r="AH59" s="282"/>
      <c r="AI59" s="282"/>
      <c r="AJ59" s="282"/>
      <c r="AK59" s="282"/>
      <c r="AL59" s="28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53"/>
      <c r="BG59" s="253"/>
      <c r="BH59" s="253"/>
      <c r="BI59" s="2"/>
      <c r="BJ59" s="2"/>
      <c r="BK59" s="2"/>
      <c r="BL59" s="2"/>
      <c r="BM59"/>
      <c r="BN59"/>
      <c r="BO59"/>
      <c r="BP59"/>
      <c r="BQ59" s="253"/>
      <c r="BR59" s="253"/>
      <c r="BS59" s="253"/>
      <c r="BT59" s="253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</row>
    <row r="60" spans="1:279" s="248" customFormat="1" x14ac:dyDescent="0.6">
      <c r="A60" s="248">
        <f>A59</f>
        <v>128</v>
      </c>
      <c r="B60" s="224" t="str">
        <f>B59</f>
        <v>Tamacá Beach Resort Superior</v>
      </c>
      <c r="C60" s="224">
        <v>2</v>
      </c>
      <c r="D60" s="224" t="str">
        <f>D59</f>
        <v>Desayuno y cena</v>
      </c>
      <c r="E60" s="224" t="s">
        <v>389</v>
      </c>
      <c r="F60" s="225">
        <f>F59*2.2</f>
        <v>1119800</v>
      </c>
      <c r="G60" s="225">
        <f>G59*2.2</f>
        <v>695200</v>
      </c>
      <c r="H60" s="225">
        <f>H59*2.2</f>
        <v>640200</v>
      </c>
      <c r="I60" s="225">
        <f>I59*2.2</f>
        <v>435600.00000000006</v>
      </c>
      <c r="J60" s="224" t="str">
        <f>J59</f>
        <v>5 a 12</v>
      </c>
      <c r="K60" s="229" t="str">
        <f>K58</f>
        <v xml:space="preserve"> DIC23, </v>
      </c>
      <c r="L60" s="249">
        <f>Cotizador!D27</f>
        <v>0</v>
      </c>
      <c r="M60" s="249" t="str">
        <f>M4</f>
        <v>0</v>
      </c>
      <c r="N60" s="250">
        <f>N3</f>
        <v>0</v>
      </c>
      <c r="O60" s="250">
        <f>O3</f>
        <v>0</v>
      </c>
      <c r="P60" s="250">
        <f>P3</f>
        <v>0</v>
      </c>
      <c r="Q60" s="250">
        <f>Q3</f>
        <v>0</v>
      </c>
      <c r="R60" s="251">
        <f>R3</f>
        <v>0</v>
      </c>
      <c r="S60" s="252">
        <f t="shared" si="0"/>
        <v>0</v>
      </c>
      <c r="T60" s="252">
        <f t="shared" si="1"/>
        <v>0</v>
      </c>
      <c r="U60" s="252">
        <f t="shared" si="2"/>
        <v>0</v>
      </c>
      <c r="V60" s="252">
        <f t="shared" si="3"/>
        <v>0</v>
      </c>
      <c r="W60" s="2"/>
      <c r="X60" s="2"/>
      <c r="Y60" s="2"/>
      <c r="Z60" s="2"/>
      <c r="AA60" s="2"/>
      <c r="AB60" s="2"/>
      <c r="AC60" s="2"/>
      <c r="AD60" s="2"/>
      <c r="AE60" s="2"/>
      <c r="AF60" s="282"/>
      <c r="AG60" s="282"/>
      <c r="AH60" s="282"/>
      <c r="AI60" s="282"/>
      <c r="AJ60" s="282"/>
      <c r="AK60" s="282"/>
      <c r="AL60" s="28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53"/>
      <c r="BG60" s="253"/>
      <c r="BH60" s="253"/>
      <c r="BI60" s="2"/>
      <c r="BJ60" s="2"/>
      <c r="BK60" s="2"/>
      <c r="BL60" s="2"/>
      <c r="BM60" s="2"/>
      <c r="BN60" s="2"/>
      <c r="BO60" s="2"/>
      <c r="BP60" s="253"/>
      <c r="BQ60" s="253"/>
      <c r="BR60" s="253"/>
      <c r="BS60" s="253"/>
      <c r="BT60" s="253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</row>
    <row r="61" spans="1:279" s="258" customFormat="1" x14ac:dyDescent="0.6">
      <c r="A61" s="258">
        <v>129</v>
      </c>
      <c r="B61" s="234" t="s">
        <v>381</v>
      </c>
      <c r="C61" s="234">
        <v>1</v>
      </c>
      <c r="D61" s="234" t="s">
        <v>320</v>
      </c>
      <c r="E61" s="234" t="s">
        <v>389</v>
      </c>
      <c r="F61" s="235">
        <v>559000</v>
      </c>
      <c r="G61" s="235">
        <v>341500</v>
      </c>
      <c r="H61" s="235">
        <v>309000</v>
      </c>
      <c r="I61" s="235">
        <v>198000</v>
      </c>
      <c r="J61" s="234" t="str">
        <f>J60</f>
        <v>5 a 12</v>
      </c>
      <c r="K61" s="234" t="str">
        <f>K59</f>
        <v xml:space="preserve"> DIC,22 </v>
      </c>
      <c r="L61" s="259">
        <f>Cotizador!D27</f>
        <v>0</v>
      </c>
      <c r="M61" s="259" t="str">
        <f t="shared" ref="M61:R61" si="110">M3</f>
        <v>0</v>
      </c>
      <c r="N61" s="260">
        <f t="shared" si="110"/>
        <v>0</v>
      </c>
      <c r="O61" s="260">
        <f t="shared" si="110"/>
        <v>0</v>
      </c>
      <c r="P61" s="260">
        <f t="shared" si="110"/>
        <v>0</v>
      </c>
      <c r="Q61" s="260">
        <f t="shared" si="110"/>
        <v>0</v>
      </c>
      <c r="R61" s="261">
        <f t="shared" si="110"/>
        <v>0</v>
      </c>
      <c r="S61" s="252">
        <f t="shared" si="0"/>
        <v>0</v>
      </c>
      <c r="T61" s="252">
        <f t="shared" si="1"/>
        <v>0</v>
      </c>
      <c r="U61" s="252">
        <f t="shared" si="2"/>
        <v>0</v>
      </c>
      <c r="V61" s="252">
        <f t="shared" si="3"/>
        <v>0</v>
      </c>
      <c r="W61" s="2"/>
      <c r="X61" s="2"/>
      <c r="Y61" s="2"/>
      <c r="Z61" s="2"/>
      <c r="AA61" s="2"/>
      <c r="AB61" s="2"/>
      <c r="AC61" s="2"/>
      <c r="AD61" s="2"/>
      <c r="AE61" s="2"/>
      <c r="AF61" s="282"/>
      <c r="AG61" s="282"/>
      <c r="AH61" s="282"/>
      <c r="AI61" s="282"/>
      <c r="AJ61" s="282"/>
      <c r="AK61" s="282"/>
      <c r="AL61" s="28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53"/>
      <c r="BG61" s="253"/>
      <c r="BH61" s="253"/>
      <c r="BI61" s="2"/>
      <c r="BJ61" s="2"/>
      <c r="BK61" s="2"/>
      <c r="BL61" s="2"/>
      <c r="BM61" s="2"/>
      <c r="BN61" s="2"/>
      <c r="BO61" s="2"/>
      <c r="BP61" s="253"/>
      <c r="BQ61" s="253"/>
      <c r="BR61" s="253"/>
      <c r="BS61" s="253"/>
      <c r="BT61" s="253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</row>
    <row r="62" spans="1:279" s="258" customFormat="1" x14ac:dyDescent="0.6">
      <c r="A62" s="258">
        <f>A61</f>
        <v>129</v>
      </c>
      <c r="B62" s="234" t="str">
        <f>B61</f>
        <v>Tamacá Beach Resort Deluxe</v>
      </c>
      <c r="C62" s="234">
        <v>2</v>
      </c>
      <c r="D62" s="234" t="str">
        <f>D61</f>
        <v>Desayuno y cena</v>
      </c>
      <c r="E62" s="234" t="s">
        <v>389</v>
      </c>
      <c r="F62" s="235">
        <f>F61*2.2</f>
        <v>1229800</v>
      </c>
      <c r="G62" s="235">
        <f>G61*2.2</f>
        <v>751300.00000000012</v>
      </c>
      <c r="H62" s="235">
        <f>H61*2.2</f>
        <v>679800</v>
      </c>
      <c r="I62" s="235">
        <f>I61*2.2</f>
        <v>435600.00000000006</v>
      </c>
      <c r="J62" s="234" t="str">
        <f>J61</f>
        <v>5 a 12</v>
      </c>
      <c r="K62" s="236" t="str">
        <f>K60</f>
        <v xml:space="preserve"> DIC23, </v>
      </c>
      <c r="L62" s="259">
        <f>Cotizador!D27</f>
        <v>0</v>
      </c>
      <c r="M62" s="259" t="str">
        <f>M4</f>
        <v>0</v>
      </c>
      <c r="N62" s="260">
        <f>N3</f>
        <v>0</v>
      </c>
      <c r="O62" s="260">
        <f>O3</f>
        <v>0</v>
      </c>
      <c r="P62" s="260">
        <f>P3</f>
        <v>0</v>
      </c>
      <c r="Q62" s="260">
        <f>Q3</f>
        <v>0</v>
      </c>
      <c r="R62" s="261">
        <f>R3</f>
        <v>0</v>
      </c>
      <c r="S62" s="252">
        <f t="shared" si="0"/>
        <v>0</v>
      </c>
      <c r="T62" s="252">
        <f t="shared" si="1"/>
        <v>0</v>
      </c>
      <c r="U62" s="252">
        <f t="shared" si="2"/>
        <v>0</v>
      </c>
      <c r="V62" s="252">
        <f t="shared" si="3"/>
        <v>0</v>
      </c>
      <c r="W62" s="2"/>
      <c r="X62" s="2"/>
      <c r="Y62" s="2"/>
      <c r="Z62" s="2"/>
      <c r="AA62" s="2"/>
      <c r="AB62" s="2"/>
      <c r="AC62" s="2"/>
      <c r="AD62" s="2"/>
      <c r="AE62" s="2"/>
      <c r="AF62" s="282"/>
      <c r="AG62" s="282"/>
      <c r="AH62" s="282"/>
      <c r="AI62" s="282"/>
      <c r="AJ62" s="282"/>
      <c r="AK62" s="282"/>
      <c r="AL62" s="28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53"/>
      <c r="BG62" s="253"/>
      <c r="BH62" s="253"/>
      <c r="BI62" s="2"/>
      <c r="BJ62" s="2"/>
      <c r="BK62" s="2"/>
      <c r="BL62" s="2"/>
      <c r="BM62" s="2"/>
      <c r="BN62" s="2"/>
      <c r="BO62" s="2"/>
      <c r="BP62" s="253"/>
      <c r="BQ62" s="253"/>
      <c r="BR62" s="253"/>
      <c r="BS62" s="253"/>
      <c r="BT62" s="253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</row>
    <row r="63" spans="1:279" s="248" customFormat="1" x14ac:dyDescent="0.6">
      <c r="A63" s="248">
        <v>130</v>
      </c>
      <c r="B63" s="226" t="s">
        <v>387</v>
      </c>
      <c r="C63" s="226">
        <v>1</v>
      </c>
      <c r="D63" s="226" t="s">
        <v>327</v>
      </c>
      <c r="E63" s="226" t="s">
        <v>390</v>
      </c>
      <c r="F63" s="230">
        <v>180000</v>
      </c>
      <c r="G63" s="230">
        <v>90000</v>
      </c>
      <c r="H63" s="230">
        <v>85000</v>
      </c>
      <c r="I63" s="230">
        <v>70000</v>
      </c>
      <c r="J63" s="228" t="s">
        <v>326</v>
      </c>
      <c r="K63" s="228" t="s">
        <v>328</v>
      </c>
      <c r="L63" s="249">
        <f>Cotizador!D27</f>
        <v>0</v>
      </c>
      <c r="M63" s="249" t="str">
        <f t="shared" ref="M63:R63" si="111">M3</f>
        <v>0</v>
      </c>
      <c r="N63" s="250">
        <f t="shared" si="111"/>
        <v>0</v>
      </c>
      <c r="O63" s="250">
        <f t="shared" si="111"/>
        <v>0</v>
      </c>
      <c r="P63" s="250">
        <f t="shared" si="111"/>
        <v>0</v>
      </c>
      <c r="Q63" s="250">
        <f t="shared" si="111"/>
        <v>0</v>
      </c>
      <c r="R63" s="251">
        <f t="shared" si="111"/>
        <v>0</v>
      </c>
      <c r="S63" s="252">
        <f t="shared" si="0"/>
        <v>0</v>
      </c>
      <c r="T63" s="252">
        <f t="shared" si="1"/>
        <v>0</v>
      </c>
      <c r="U63" s="252">
        <f t="shared" si="2"/>
        <v>0</v>
      </c>
      <c r="V63" s="252">
        <f t="shared" si="3"/>
        <v>0</v>
      </c>
      <c r="W63" s="2"/>
      <c r="X63" s="2"/>
      <c r="Y63" s="2"/>
      <c r="Z63" s="2"/>
      <c r="AA63" s="2"/>
      <c r="AB63" s="2"/>
      <c r="AC63" s="2"/>
      <c r="AD63" s="2"/>
      <c r="AE63" s="2"/>
      <c r="AF63" s="282"/>
      <c r="AG63" s="282"/>
      <c r="AH63" s="282"/>
      <c r="AI63" s="282"/>
      <c r="AJ63" s="282"/>
      <c r="AK63" s="282"/>
      <c r="AL63" s="28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53"/>
      <c r="BG63" s="253"/>
      <c r="BH63" s="253"/>
      <c r="BI63" s="2"/>
      <c r="BJ63" s="2"/>
      <c r="BK63" s="2"/>
      <c r="BL63" s="2"/>
      <c r="BM63" s="2"/>
      <c r="BN63" s="2"/>
      <c r="BO63" s="2"/>
      <c r="BP63" s="253"/>
      <c r="BQ63" s="253"/>
      <c r="BR63" s="253"/>
      <c r="BS63" s="253"/>
      <c r="BT63" s="253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</row>
    <row r="64" spans="1:279" s="248" customFormat="1" x14ac:dyDescent="0.6">
      <c r="A64" s="248">
        <f>A63</f>
        <v>130</v>
      </c>
      <c r="B64" s="226" t="str">
        <f>B63</f>
        <v>Taybo Beach</v>
      </c>
      <c r="C64" s="226">
        <v>2</v>
      </c>
      <c r="D64" s="226" t="str">
        <f>D63</f>
        <v>Desayuno Almuerzo y Cena</v>
      </c>
      <c r="E64" s="226" t="str">
        <f>E63</f>
        <v>C</v>
      </c>
      <c r="F64" s="230">
        <v>280000</v>
      </c>
      <c r="G64" s="230">
        <v>140000</v>
      </c>
      <c r="H64" s="230">
        <v>130000</v>
      </c>
      <c r="I64" s="230">
        <v>115000</v>
      </c>
      <c r="J64" s="228" t="str">
        <f>J63</f>
        <v>4 a 9 años</v>
      </c>
      <c r="K64" s="228" t="s">
        <v>329</v>
      </c>
      <c r="L64" s="249">
        <f>Cotizador!D27</f>
        <v>0</v>
      </c>
      <c r="M64" s="249" t="str">
        <f>M4</f>
        <v>0</v>
      </c>
      <c r="N64" s="250">
        <f>N3</f>
        <v>0</v>
      </c>
      <c r="O64" s="250">
        <f>O3</f>
        <v>0</v>
      </c>
      <c r="P64" s="250">
        <f>P3</f>
        <v>0</v>
      </c>
      <c r="Q64" s="250">
        <f>Q3</f>
        <v>0</v>
      </c>
      <c r="R64" s="251">
        <f>R3</f>
        <v>0</v>
      </c>
      <c r="S64" s="252">
        <f t="shared" si="0"/>
        <v>0</v>
      </c>
      <c r="T64" s="252">
        <f t="shared" si="1"/>
        <v>0</v>
      </c>
      <c r="U64" s="252">
        <f t="shared" si="2"/>
        <v>0</v>
      </c>
      <c r="V64" s="252">
        <f t="shared" si="3"/>
        <v>0</v>
      </c>
      <c r="W64" s="2"/>
      <c r="X64" s="2"/>
      <c r="Y64" s="2"/>
      <c r="Z64" s="2"/>
      <c r="AA64" s="2"/>
      <c r="AB64" s="2"/>
      <c r="AC64" s="2"/>
      <c r="AD64" s="2"/>
      <c r="AE64" s="2"/>
      <c r="AF64" s="282"/>
      <c r="AG64" s="282"/>
      <c r="AH64" s="282"/>
      <c r="AI64" s="282"/>
      <c r="AJ64" s="282"/>
      <c r="AK64" s="282"/>
      <c r="AL64" s="28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53"/>
      <c r="BG64" s="253"/>
      <c r="BH64" s="253"/>
      <c r="BI64" s="2"/>
      <c r="BJ64" s="2"/>
      <c r="BK64" s="2"/>
      <c r="BL64" s="2"/>
      <c r="BM64" s="2"/>
      <c r="BN64" s="2"/>
      <c r="BO64" s="2"/>
      <c r="BP64" s="253"/>
      <c r="BQ64" s="253"/>
      <c r="BR64" s="253"/>
      <c r="BS64" s="253"/>
      <c r="BT64" s="253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</row>
    <row r="65" spans="1:279" s="258" customFormat="1" x14ac:dyDescent="0.6">
      <c r="A65" s="258">
        <v>131</v>
      </c>
      <c r="B65" s="231" t="s">
        <v>386</v>
      </c>
      <c r="C65" s="231">
        <v>1</v>
      </c>
      <c r="D65" s="231" t="s">
        <v>340</v>
      </c>
      <c r="E65" s="231" t="s">
        <v>390</v>
      </c>
      <c r="F65" s="232">
        <f>G65*2</f>
        <v>200000</v>
      </c>
      <c r="G65" s="232">
        <v>100000</v>
      </c>
      <c r="H65" s="232">
        <v>95000</v>
      </c>
      <c r="I65" s="232">
        <v>80000</v>
      </c>
      <c r="J65" s="233" t="s">
        <v>326</v>
      </c>
      <c r="K65" s="233" t="s">
        <v>328</v>
      </c>
      <c r="L65" s="259">
        <f>Cotizador!D27</f>
        <v>0</v>
      </c>
      <c r="M65" s="259" t="str">
        <f t="shared" ref="M65:R65" si="112">M3</f>
        <v>0</v>
      </c>
      <c r="N65" s="260">
        <f t="shared" si="112"/>
        <v>0</v>
      </c>
      <c r="O65" s="260">
        <f t="shared" si="112"/>
        <v>0</v>
      </c>
      <c r="P65" s="260">
        <f t="shared" si="112"/>
        <v>0</v>
      </c>
      <c r="Q65" s="260">
        <f t="shared" si="112"/>
        <v>0</v>
      </c>
      <c r="R65" s="261">
        <f t="shared" si="112"/>
        <v>0</v>
      </c>
      <c r="S65" s="252">
        <f t="shared" si="0"/>
        <v>0</v>
      </c>
      <c r="T65" s="252">
        <f t="shared" si="1"/>
        <v>0</v>
      </c>
      <c r="U65" s="252">
        <f t="shared" si="2"/>
        <v>0</v>
      </c>
      <c r="V65" s="252">
        <f t="shared" si="3"/>
        <v>0</v>
      </c>
      <c r="W65" s="2"/>
      <c r="X65" s="2"/>
      <c r="Y65" s="2"/>
      <c r="Z65" s="2"/>
      <c r="AA65" s="2"/>
      <c r="AB65" s="2"/>
      <c r="AC65" s="2"/>
      <c r="AD65" s="2"/>
      <c r="AE65" s="2"/>
      <c r="AF65" s="282"/>
      <c r="AG65" s="282"/>
      <c r="AH65" s="282"/>
      <c r="AI65" s="282"/>
      <c r="AJ65" s="282"/>
      <c r="AK65" s="282"/>
      <c r="AL65" s="28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53"/>
      <c r="BG65" s="253"/>
      <c r="BH65" s="253"/>
      <c r="BI65" s="2"/>
      <c r="BJ65" s="2"/>
      <c r="BK65" s="2"/>
      <c r="BL65" s="2"/>
      <c r="BM65" s="2"/>
      <c r="BN65" s="2"/>
      <c r="BO65" s="2"/>
      <c r="BP65" s="253"/>
      <c r="BQ65" s="253"/>
      <c r="BR65" s="253"/>
      <c r="BS65" s="253"/>
      <c r="BT65" s="253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</row>
    <row r="66" spans="1:279" s="258" customFormat="1" x14ac:dyDescent="0.6">
      <c r="A66" s="258">
        <f>A65</f>
        <v>131</v>
      </c>
      <c r="B66" s="231" t="str">
        <f>B65</f>
        <v>Taybo Kai</v>
      </c>
      <c r="C66" s="231">
        <v>2</v>
      </c>
      <c r="D66" s="231" t="str">
        <f>D65</f>
        <v>Desayuno almuerzo y cena</v>
      </c>
      <c r="E66" s="231" t="str">
        <f>E65</f>
        <v>C</v>
      </c>
      <c r="F66" s="232">
        <f>G66*2</f>
        <v>300000</v>
      </c>
      <c r="G66" s="232">
        <v>150000</v>
      </c>
      <c r="H66" s="232">
        <v>140000</v>
      </c>
      <c r="I66" s="232">
        <v>125000</v>
      </c>
      <c r="J66" s="233" t="str">
        <f>J65</f>
        <v>4 a 9 años</v>
      </c>
      <c r="K66" s="233" t="s">
        <v>329</v>
      </c>
      <c r="L66" s="259">
        <f>Cotizador!D27</f>
        <v>0</v>
      </c>
      <c r="M66" s="259" t="str">
        <f>M4</f>
        <v>0</v>
      </c>
      <c r="N66" s="260">
        <f>N3</f>
        <v>0</v>
      </c>
      <c r="O66" s="260">
        <f>O3</f>
        <v>0</v>
      </c>
      <c r="P66" s="260">
        <f>P3</f>
        <v>0</v>
      </c>
      <c r="Q66" s="260">
        <f>Q3</f>
        <v>0</v>
      </c>
      <c r="R66" s="261">
        <f>R3</f>
        <v>0</v>
      </c>
      <c r="S66" s="252">
        <f t="shared" si="0"/>
        <v>0</v>
      </c>
      <c r="T66" s="252">
        <f t="shared" si="1"/>
        <v>0</v>
      </c>
      <c r="U66" s="252">
        <f t="shared" si="2"/>
        <v>0</v>
      </c>
      <c r="V66" s="252">
        <f t="shared" si="3"/>
        <v>0</v>
      </c>
      <c r="W66" s="2"/>
      <c r="X66" s="2"/>
      <c r="Y66" s="2"/>
      <c r="Z66" s="2"/>
      <c r="AA66" s="2"/>
      <c r="AB66" s="2"/>
      <c r="AC66" s="2"/>
      <c r="AD66" s="2"/>
      <c r="AE66" s="2"/>
      <c r="AF66" s="282"/>
      <c r="AG66" s="282"/>
      <c r="AH66" s="282"/>
      <c r="AI66" s="282"/>
      <c r="AJ66" s="282"/>
      <c r="AK66" s="282"/>
      <c r="AL66" s="28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53"/>
      <c r="BG66" s="253"/>
      <c r="BH66" s="253"/>
      <c r="BI66" s="2"/>
      <c r="BJ66" s="2"/>
      <c r="BK66" s="2"/>
      <c r="BL66" s="2"/>
      <c r="BM66" s="2"/>
      <c r="BN66" s="2"/>
      <c r="BO66" s="2"/>
      <c r="BP66" s="253"/>
      <c r="BQ66" s="253"/>
      <c r="BR66" s="253"/>
      <c r="BS66" s="253"/>
      <c r="BT66" s="253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</row>
    <row r="67" spans="1:279" s="248" customFormat="1" x14ac:dyDescent="0.6">
      <c r="A67" s="248">
        <v>132</v>
      </c>
      <c r="B67" s="224" t="s">
        <v>363</v>
      </c>
      <c r="C67" s="224">
        <v>1</v>
      </c>
      <c r="D67" s="224" t="s">
        <v>340</v>
      </c>
      <c r="E67" s="224" t="s">
        <v>390</v>
      </c>
      <c r="F67" s="225">
        <v>192000</v>
      </c>
      <c r="G67" s="225">
        <v>118000</v>
      </c>
      <c r="H67" s="225">
        <v>118000</v>
      </c>
      <c r="I67" s="225">
        <v>110000</v>
      </c>
      <c r="J67" s="224" t="s">
        <v>365</v>
      </c>
      <c r="K67" s="224" t="s">
        <v>383</v>
      </c>
      <c r="L67" s="249">
        <f>Cotizador!D27</f>
        <v>0</v>
      </c>
      <c r="M67" s="249" t="str">
        <f t="shared" ref="M67:R67" si="113">M3</f>
        <v>0</v>
      </c>
      <c r="N67" s="250">
        <f t="shared" si="113"/>
        <v>0</v>
      </c>
      <c r="O67" s="250">
        <f t="shared" si="113"/>
        <v>0</v>
      </c>
      <c r="P67" s="250">
        <f t="shared" si="113"/>
        <v>0</v>
      </c>
      <c r="Q67" s="250">
        <f t="shared" si="113"/>
        <v>0</v>
      </c>
      <c r="R67" s="251">
        <f t="shared" si="113"/>
        <v>0</v>
      </c>
      <c r="S67" s="252">
        <f t="shared" si="0"/>
        <v>0</v>
      </c>
      <c r="T67" s="252">
        <f t="shared" si="1"/>
        <v>0</v>
      </c>
      <c r="U67" s="252">
        <f t="shared" si="2"/>
        <v>0</v>
      </c>
      <c r="V67" s="252">
        <f t="shared" si="3"/>
        <v>0</v>
      </c>
      <c r="W67" s="2"/>
      <c r="X67" s="2"/>
      <c r="Y67" s="2"/>
      <c r="Z67" s="2"/>
      <c r="AA67" s="2"/>
      <c r="AB67" s="2"/>
      <c r="AC67" s="2"/>
      <c r="AD67" s="2"/>
      <c r="AE67" s="2"/>
      <c r="AF67" s="282"/>
      <c r="AG67" s="282"/>
      <c r="AH67" s="282"/>
      <c r="AI67" s="282"/>
      <c r="AJ67" s="282"/>
      <c r="AK67" s="282"/>
      <c r="AL67" s="28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53"/>
      <c r="BG67" s="253"/>
      <c r="BH67" s="253"/>
      <c r="BI67" s="2"/>
      <c r="BJ67" s="2"/>
      <c r="BK67" s="2"/>
      <c r="BL67" s="2"/>
      <c r="BM67" s="2"/>
      <c r="BN67" s="2"/>
      <c r="BO67" s="2"/>
      <c r="BP67" s="253"/>
      <c r="BQ67" s="253"/>
      <c r="BR67" s="253"/>
      <c r="BS67" s="253"/>
      <c r="BT67" s="253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</row>
    <row r="68" spans="1:279" s="248" customFormat="1" x14ac:dyDescent="0.6">
      <c r="A68" s="248">
        <f>A67</f>
        <v>132</v>
      </c>
      <c r="B68" s="224" t="str">
        <f>B67</f>
        <v>Rodadero Dorado</v>
      </c>
      <c r="C68" s="224">
        <v>2</v>
      </c>
      <c r="D68" s="224" t="str">
        <f>D67</f>
        <v>Desayuno almuerzo y cena</v>
      </c>
      <c r="E68" s="224" t="s">
        <v>390</v>
      </c>
      <c r="F68" s="225">
        <v>243000</v>
      </c>
      <c r="G68" s="225">
        <v>169000</v>
      </c>
      <c r="H68" s="225">
        <v>169000</v>
      </c>
      <c r="I68" s="225">
        <v>162000</v>
      </c>
      <c r="J68" s="224" t="str">
        <f>J67</f>
        <v>5 a 10</v>
      </c>
      <c r="K68" s="224" t="s">
        <v>385</v>
      </c>
      <c r="L68" s="249">
        <f>Cotizador!D27</f>
        <v>0</v>
      </c>
      <c r="M68" s="249" t="str">
        <f>M4</f>
        <v>0</v>
      </c>
      <c r="N68" s="250">
        <f>N3</f>
        <v>0</v>
      </c>
      <c r="O68" s="250">
        <f>O3</f>
        <v>0</v>
      </c>
      <c r="P68" s="250">
        <f>P3</f>
        <v>0</v>
      </c>
      <c r="Q68" s="250">
        <f>Q3</f>
        <v>0</v>
      </c>
      <c r="R68" s="251">
        <f>R3</f>
        <v>0</v>
      </c>
      <c r="S68" s="252">
        <f t="shared" ref="S68:S84" si="114">R68*N68*M68*F68</f>
        <v>0</v>
      </c>
      <c r="T68" s="252">
        <f t="shared" ref="T68:T84" si="115">R68*O68*M68*G68</f>
        <v>0</v>
      </c>
      <c r="U68" s="252">
        <f t="shared" ref="U68:U84" si="116">R68*P68*M68*H68</f>
        <v>0</v>
      </c>
      <c r="V68" s="252">
        <f t="shared" ref="V68:V84" si="117">R68*Q68*M68*I68</f>
        <v>0</v>
      </c>
      <c r="W68" s="2"/>
      <c r="X68" s="2"/>
      <c r="Y68" s="2"/>
      <c r="Z68" s="2"/>
      <c r="AA68" s="2"/>
      <c r="AB68" s="2"/>
      <c r="AC68" s="2"/>
      <c r="AD68" s="2"/>
      <c r="AE68" s="2"/>
      <c r="AF68" s="282"/>
      <c r="AG68" s="282"/>
      <c r="AH68" s="282"/>
      <c r="AI68" s="282"/>
      <c r="AJ68" s="282"/>
      <c r="AK68" s="282"/>
      <c r="AL68" s="28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53"/>
      <c r="BG68" s="253"/>
      <c r="BH68" s="253"/>
      <c r="BI68" s="2"/>
      <c r="BJ68" s="2"/>
      <c r="BK68" s="2"/>
      <c r="BL68" s="2"/>
      <c r="BM68" s="2"/>
      <c r="BN68" s="2"/>
      <c r="BO68" s="2"/>
      <c r="BP68" s="253"/>
      <c r="BQ68" s="253"/>
      <c r="BR68" s="253"/>
      <c r="BS68" s="253"/>
      <c r="BT68" s="253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</row>
    <row r="69" spans="1:279" s="258" customFormat="1" x14ac:dyDescent="0.6">
      <c r="A69" s="258">
        <v>133</v>
      </c>
      <c r="B69" s="234" t="s">
        <v>373</v>
      </c>
      <c r="C69" s="234">
        <v>1</v>
      </c>
      <c r="D69" s="234" t="s">
        <v>340</v>
      </c>
      <c r="E69" s="234" t="s">
        <v>390</v>
      </c>
      <c r="F69" s="235">
        <v>190000</v>
      </c>
      <c r="G69" s="235">
        <v>170000</v>
      </c>
      <c r="H69" s="235">
        <v>150000</v>
      </c>
      <c r="I69" s="235">
        <v>120000</v>
      </c>
      <c r="J69" s="235" t="str">
        <f>J68</f>
        <v>5 a 10</v>
      </c>
      <c r="K69" s="234" t="s">
        <v>374</v>
      </c>
      <c r="L69" s="259">
        <f>Cotizador!D27</f>
        <v>0</v>
      </c>
      <c r="M69" s="259" t="str">
        <f t="shared" ref="M69:R69" si="118">M3</f>
        <v>0</v>
      </c>
      <c r="N69" s="260">
        <f t="shared" si="118"/>
        <v>0</v>
      </c>
      <c r="O69" s="260">
        <f t="shared" si="118"/>
        <v>0</v>
      </c>
      <c r="P69" s="260">
        <f t="shared" si="118"/>
        <v>0</v>
      </c>
      <c r="Q69" s="260">
        <f t="shared" si="118"/>
        <v>0</v>
      </c>
      <c r="R69" s="261">
        <f t="shared" si="118"/>
        <v>0</v>
      </c>
      <c r="S69" s="252">
        <f t="shared" si="114"/>
        <v>0</v>
      </c>
      <c r="T69" s="252">
        <f t="shared" si="115"/>
        <v>0</v>
      </c>
      <c r="U69" s="252">
        <f t="shared" si="116"/>
        <v>0</v>
      </c>
      <c r="V69" s="252">
        <f t="shared" si="117"/>
        <v>0</v>
      </c>
      <c r="W69" s="2"/>
      <c r="X69" s="2"/>
      <c r="Y69" s="2"/>
      <c r="Z69" s="2"/>
      <c r="AA69" s="2"/>
      <c r="AB69" s="2"/>
      <c r="AC69" s="2"/>
      <c r="AD69" s="2"/>
      <c r="AE69" s="2"/>
      <c r="AF69" s="282"/>
      <c r="AG69" s="282"/>
      <c r="AH69" s="282"/>
      <c r="AI69" s="282"/>
      <c r="AJ69" s="282"/>
      <c r="AK69" s="282"/>
      <c r="AL69" s="28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53"/>
      <c r="BG69" s="253"/>
      <c r="BH69" s="253"/>
      <c r="BI69" s="2"/>
      <c r="BJ69" s="2"/>
      <c r="BK69" s="2"/>
      <c r="BL69" s="2"/>
      <c r="BM69" s="2"/>
      <c r="BN69" s="2"/>
      <c r="BO69" s="2"/>
      <c r="BP69" s="253"/>
      <c r="BQ69" s="253"/>
      <c r="BR69" s="253"/>
      <c r="BS69" s="253"/>
      <c r="BT69" s="253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</row>
    <row r="70" spans="1:279" s="258" customFormat="1" x14ac:dyDescent="0.6">
      <c r="A70" s="258">
        <f>A69</f>
        <v>133</v>
      </c>
      <c r="B70" s="234" t="str">
        <f>B69</f>
        <v>Palmarena</v>
      </c>
      <c r="C70" s="234">
        <v>2</v>
      </c>
      <c r="D70" s="234" t="str">
        <f>D69</f>
        <v>Desayuno almuerzo y cena</v>
      </c>
      <c r="E70" s="234" t="s">
        <v>390</v>
      </c>
      <c r="F70" s="235">
        <v>220000</v>
      </c>
      <c r="G70" s="235">
        <v>212000</v>
      </c>
      <c r="H70" s="235">
        <v>194000</v>
      </c>
      <c r="I70" s="235">
        <v>125000</v>
      </c>
      <c r="J70" s="235" t="str">
        <f>J69</f>
        <v>5 a 10</v>
      </c>
      <c r="K70" s="234" t="s">
        <v>375</v>
      </c>
      <c r="L70" s="259">
        <f>Cotizador!D27</f>
        <v>0</v>
      </c>
      <c r="M70" s="259" t="str">
        <f>M4</f>
        <v>0</v>
      </c>
      <c r="N70" s="260">
        <f>N3</f>
        <v>0</v>
      </c>
      <c r="O70" s="260">
        <f>O3</f>
        <v>0</v>
      </c>
      <c r="P70" s="260">
        <f>P3</f>
        <v>0</v>
      </c>
      <c r="Q70" s="260">
        <f>Q3</f>
        <v>0</v>
      </c>
      <c r="R70" s="261">
        <f>R3</f>
        <v>0</v>
      </c>
      <c r="S70" s="252">
        <f t="shared" si="114"/>
        <v>0</v>
      </c>
      <c r="T70" s="252">
        <f t="shared" si="115"/>
        <v>0</v>
      </c>
      <c r="U70" s="252">
        <f t="shared" si="116"/>
        <v>0</v>
      </c>
      <c r="V70" s="252">
        <f t="shared" si="117"/>
        <v>0</v>
      </c>
      <c r="W70" s="2"/>
      <c r="X70" s="2"/>
      <c r="Y70" s="2"/>
      <c r="Z70" s="2"/>
      <c r="AA70" s="2"/>
      <c r="AB70" s="2"/>
      <c r="AC70" s="2"/>
      <c r="AD70" s="2"/>
      <c r="AE70" s="2"/>
      <c r="AF70" s="282"/>
      <c r="AG70" s="282"/>
      <c r="AH70" s="282"/>
      <c r="AI70" s="282"/>
      <c r="AJ70" s="282"/>
      <c r="AK70" s="282"/>
      <c r="AL70" s="28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53"/>
      <c r="BG70" s="253"/>
      <c r="BH70" s="253"/>
      <c r="BI70" s="2"/>
      <c r="BJ70" s="2"/>
      <c r="BK70" s="2"/>
      <c r="BL70" s="2"/>
      <c r="BM70" s="2"/>
      <c r="BN70" s="2"/>
      <c r="BO70" s="2"/>
      <c r="BP70" s="253"/>
      <c r="BQ70" s="253"/>
      <c r="BR70" s="253"/>
      <c r="BS70" s="253"/>
      <c r="BT70" s="253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</row>
    <row r="71" spans="1:279" s="248" customFormat="1" x14ac:dyDescent="0.6">
      <c r="A71" s="298">
        <v>134</v>
      </c>
      <c r="B71" s="300" t="s">
        <v>417</v>
      </c>
      <c r="C71" s="300">
        <v>1</v>
      </c>
      <c r="D71" s="301" t="s">
        <v>340</v>
      </c>
      <c r="E71" s="224" t="s">
        <v>390</v>
      </c>
      <c r="F71" s="225">
        <v>172000</v>
      </c>
      <c r="G71" s="225">
        <v>131000</v>
      </c>
      <c r="H71" s="225">
        <v>128000</v>
      </c>
      <c r="I71" s="225">
        <v>67000</v>
      </c>
      <c r="J71" s="224" t="s">
        <v>418</v>
      </c>
      <c r="K71" s="224" t="str">
        <f>K67</f>
        <v>24dicc</v>
      </c>
      <c r="L71" s="249">
        <f>Cotizador!D27</f>
        <v>0</v>
      </c>
      <c r="M71" s="249" t="str">
        <f t="shared" ref="M71:R71" si="119">M3</f>
        <v>0</v>
      </c>
      <c r="N71" s="250">
        <f t="shared" si="119"/>
        <v>0</v>
      </c>
      <c r="O71" s="250">
        <f t="shared" si="119"/>
        <v>0</v>
      </c>
      <c r="P71" s="250">
        <f t="shared" si="119"/>
        <v>0</v>
      </c>
      <c r="Q71" s="250">
        <f t="shared" si="119"/>
        <v>0</v>
      </c>
      <c r="R71" s="251">
        <f t="shared" si="119"/>
        <v>0</v>
      </c>
      <c r="S71" s="252">
        <f t="shared" si="114"/>
        <v>0</v>
      </c>
      <c r="T71" s="252">
        <f t="shared" si="115"/>
        <v>0</v>
      </c>
      <c r="U71" s="252">
        <f t="shared" si="116"/>
        <v>0</v>
      </c>
      <c r="V71" s="252">
        <f t="shared" si="117"/>
        <v>0</v>
      </c>
      <c r="W71" s="2"/>
      <c r="X71" s="2"/>
      <c r="Y71" s="2"/>
      <c r="Z71" s="2"/>
      <c r="AA71" s="2"/>
      <c r="AB71" s="2"/>
      <c r="AC71" s="2"/>
      <c r="AD71" s="2"/>
      <c r="AE71" s="2"/>
      <c r="AF71" s="282"/>
      <c r="AG71" s="282"/>
      <c r="AH71" s="282"/>
      <c r="AI71" s="282"/>
      <c r="AJ71" s="282"/>
      <c r="AK71" s="282"/>
      <c r="AL71" s="28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53"/>
      <c r="BG71" s="253"/>
      <c r="BH71" s="253"/>
      <c r="BI71" s="2"/>
      <c r="BJ71" s="2"/>
      <c r="BK71" s="2"/>
      <c r="BL71" s="2"/>
      <c r="BM71" s="2"/>
      <c r="BN71" s="2"/>
      <c r="BO71" s="2"/>
      <c r="BP71" s="253"/>
      <c r="BQ71" s="253"/>
      <c r="BR71" s="253"/>
      <c r="BS71" s="253"/>
      <c r="BT71" s="253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</row>
    <row r="72" spans="1:279" s="248" customFormat="1" x14ac:dyDescent="0.6">
      <c r="A72" s="298">
        <f>A71</f>
        <v>134</v>
      </c>
      <c r="B72" s="300" t="str">
        <f>B71</f>
        <v>Cartagena Premium</v>
      </c>
      <c r="C72" s="300">
        <v>2</v>
      </c>
      <c r="D72" s="301" t="str">
        <f>D71</f>
        <v>Desayuno almuerzo y cena</v>
      </c>
      <c r="E72" s="224" t="s">
        <v>390</v>
      </c>
      <c r="F72" s="225">
        <v>242000</v>
      </c>
      <c r="G72" s="225">
        <v>184000</v>
      </c>
      <c r="H72" s="225">
        <v>179000</v>
      </c>
      <c r="I72" s="225">
        <v>94000</v>
      </c>
      <c r="J72" s="224" t="str">
        <f>J71</f>
        <v>6 a 11</v>
      </c>
      <c r="K72" s="224" t="str">
        <f>K70</f>
        <v>21dicc</v>
      </c>
      <c r="L72" s="249">
        <f>Cotizador!D27</f>
        <v>0</v>
      </c>
      <c r="M72" s="249" t="str">
        <f>M4</f>
        <v>0</v>
      </c>
      <c r="N72" s="250">
        <f>N3</f>
        <v>0</v>
      </c>
      <c r="O72" s="250">
        <f>O3</f>
        <v>0</v>
      </c>
      <c r="P72" s="250">
        <f>P3</f>
        <v>0</v>
      </c>
      <c r="Q72" s="250">
        <f>Q3</f>
        <v>0</v>
      </c>
      <c r="R72" s="251">
        <f>R3</f>
        <v>0</v>
      </c>
      <c r="S72" s="252">
        <f t="shared" si="114"/>
        <v>0</v>
      </c>
      <c r="T72" s="252">
        <f t="shared" si="115"/>
        <v>0</v>
      </c>
      <c r="U72" s="252">
        <f t="shared" si="116"/>
        <v>0</v>
      </c>
      <c r="V72" s="252">
        <f t="shared" si="117"/>
        <v>0</v>
      </c>
      <c r="W72" s="2"/>
      <c r="X72" s="2"/>
      <c r="Y72" s="2"/>
      <c r="Z72" s="2"/>
      <c r="AA72" s="2"/>
      <c r="AB72" s="2"/>
      <c r="AC72" s="2"/>
      <c r="AD72" s="2"/>
      <c r="AE72" s="2"/>
      <c r="AF72" s="282"/>
      <c r="AG72" s="282"/>
      <c r="AH72" s="282"/>
      <c r="AI72" s="282"/>
      <c r="AJ72" s="282"/>
      <c r="AK72" s="282"/>
      <c r="AL72" s="28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53"/>
      <c r="BG72" s="253"/>
      <c r="BH72" s="253"/>
      <c r="BI72" s="2"/>
      <c r="BJ72" s="2"/>
      <c r="BK72" s="2"/>
      <c r="BL72" s="2"/>
      <c r="BM72" s="2"/>
      <c r="BN72" s="2"/>
      <c r="BO72" s="2"/>
      <c r="BP72" s="253"/>
      <c r="BQ72" s="253"/>
      <c r="BR72" s="253"/>
      <c r="BS72" s="253"/>
      <c r="BT72" s="253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</row>
    <row r="73" spans="1:279" s="258" customFormat="1" x14ac:dyDescent="0.6">
      <c r="A73" s="258">
        <v>135</v>
      </c>
      <c r="B73" s="234" t="s">
        <v>347</v>
      </c>
      <c r="C73" s="234">
        <v>1</v>
      </c>
      <c r="D73" s="239" t="s">
        <v>340</v>
      </c>
      <c r="E73" s="234" t="s">
        <v>390</v>
      </c>
      <c r="F73" s="235">
        <v>305000</v>
      </c>
      <c r="G73" s="235">
        <v>225000</v>
      </c>
      <c r="H73" s="235">
        <v>216700</v>
      </c>
      <c r="I73" s="235">
        <v>155000</v>
      </c>
      <c r="J73" s="234" t="s">
        <v>351</v>
      </c>
      <c r="K73" s="234" t="s">
        <v>352</v>
      </c>
      <c r="L73" s="259">
        <f>Cotizador!D27</f>
        <v>0</v>
      </c>
      <c r="M73" s="259" t="str">
        <f t="shared" ref="M73:R73" si="120">M3</f>
        <v>0</v>
      </c>
      <c r="N73" s="260">
        <f t="shared" si="120"/>
        <v>0</v>
      </c>
      <c r="O73" s="260">
        <f t="shared" si="120"/>
        <v>0</v>
      </c>
      <c r="P73" s="260">
        <f t="shared" si="120"/>
        <v>0</v>
      </c>
      <c r="Q73" s="260">
        <f t="shared" si="120"/>
        <v>0</v>
      </c>
      <c r="R73" s="261">
        <f t="shared" si="120"/>
        <v>0</v>
      </c>
      <c r="S73" s="252">
        <f t="shared" si="114"/>
        <v>0</v>
      </c>
      <c r="T73" s="252">
        <f t="shared" si="115"/>
        <v>0</v>
      </c>
      <c r="U73" s="252">
        <f t="shared" si="116"/>
        <v>0</v>
      </c>
      <c r="V73" s="252">
        <f t="shared" si="117"/>
        <v>0</v>
      </c>
      <c r="W73" s="2"/>
      <c r="X73" s="2"/>
      <c r="Y73" s="2"/>
      <c r="Z73" s="2"/>
      <c r="AA73" s="2"/>
      <c r="AB73" s="2"/>
      <c r="AC73" s="2"/>
      <c r="AD73" s="2"/>
      <c r="AE73" s="2"/>
      <c r="AF73" s="282"/>
      <c r="AG73" s="282"/>
      <c r="AH73" s="282"/>
      <c r="AI73" s="282"/>
      <c r="AJ73" s="282"/>
      <c r="AK73" s="282"/>
      <c r="AL73" s="28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53"/>
      <c r="BG73" s="253"/>
      <c r="BH73" s="253"/>
      <c r="BI73" s="2"/>
      <c r="BJ73" s="2"/>
      <c r="BK73" s="2"/>
      <c r="BL73" s="2"/>
      <c r="BM73" s="2"/>
      <c r="BN73" s="2"/>
      <c r="BO73" s="2"/>
      <c r="BP73" s="253"/>
      <c r="BQ73" s="253"/>
      <c r="BR73" s="253"/>
      <c r="BS73" s="253"/>
      <c r="BT73" s="253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</row>
    <row r="74" spans="1:279" s="258" customFormat="1" x14ac:dyDescent="0.6">
      <c r="A74" s="258">
        <f>A73</f>
        <v>135</v>
      </c>
      <c r="B74" s="234" t="s">
        <v>347</v>
      </c>
      <c r="C74" s="234">
        <v>2</v>
      </c>
      <c r="D74" s="239" t="s">
        <v>340</v>
      </c>
      <c r="E74" s="234" t="str">
        <f>E73</f>
        <v>C</v>
      </c>
      <c r="F74" s="235">
        <v>400000</v>
      </c>
      <c r="G74" s="235">
        <v>315000</v>
      </c>
      <c r="H74" s="235">
        <v>303500</v>
      </c>
      <c r="I74" s="235">
        <v>180000</v>
      </c>
      <c r="J74" s="234" t="s">
        <v>351</v>
      </c>
      <c r="K74" s="234" t="s">
        <v>353</v>
      </c>
      <c r="L74" s="259">
        <f>Cotizador!D27</f>
        <v>0</v>
      </c>
      <c r="M74" s="259" t="str">
        <f>M4</f>
        <v>0</v>
      </c>
      <c r="N74" s="260">
        <f>N3</f>
        <v>0</v>
      </c>
      <c r="O74" s="260">
        <f>O3</f>
        <v>0</v>
      </c>
      <c r="P74" s="260">
        <f>P3</f>
        <v>0</v>
      </c>
      <c r="Q74" s="260">
        <f>Q3</f>
        <v>0</v>
      </c>
      <c r="R74" s="261">
        <f>R3</f>
        <v>0</v>
      </c>
      <c r="S74" s="252">
        <f t="shared" si="114"/>
        <v>0</v>
      </c>
      <c r="T74" s="252">
        <f t="shared" si="115"/>
        <v>0</v>
      </c>
      <c r="U74" s="252">
        <f t="shared" si="116"/>
        <v>0</v>
      </c>
      <c r="V74" s="252">
        <f t="shared" si="117"/>
        <v>0</v>
      </c>
      <c r="W74" s="2"/>
      <c r="X74" s="2"/>
      <c r="Y74" s="2"/>
      <c r="Z74" s="2"/>
      <c r="AA74" s="2"/>
      <c r="AB74" s="2"/>
      <c r="AC74" s="2"/>
      <c r="AD74" s="2"/>
      <c r="AE74" s="2"/>
      <c r="AF74" s="282"/>
      <c r="AG74" s="282"/>
      <c r="AH74" s="282"/>
      <c r="AI74" s="282"/>
      <c r="AJ74" s="282"/>
      <c r="AK74" s="282"/>
      <c r="AL74" s="28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53"/>
      <c r="BG74" s="253"/>
      <c r="BH74" s="253"/>
      <c r="BI74" s="2"/>
      <c r="BJ74" s="2"/>
      <c r="BK74" s="2"/>
      <c r="BL74" s="2"/>
      <c r="BM74" s="2"/>
      <c r="BN74" s="2"/>
      <c r="BO74" s="2"/>
      <c r="BP74" s="253"/>
      <c r="BQ74" s="253"/>
      <c r="BR74" s="253"/>
      <c r="BS74" s="253"/>
      <c r="BT74" s="253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</row>
    <row r="75" spans="1:279" s="248" customFormat="1" x14ac:dyDescent="0.6">
      <c r="A75" s="248">
        <v>136</v>
      </c>
      <c r="B75" s="224" t="s">
        <v>348</v>
      </c>
      <c r="C75" s="224">
        <v>1</v>
      </c>
      <c r="D75" s="238" t="s">
        <v>340</v>
      </c>
      <c r="E75" s="224" t="s">
        <v>390</v>
      </c>
      <c r="F75" s="225">
        <v>345000</v>
      </c>
      <c r="G75" s="225">
        <v>245000</v>
      </c>
      <c r="H75" s="225">
        <v>240000</v>
      </c>
      <c r="I75" s="225">
        <v>155000</v>
      </c>
      <c r="J75" s="224" t="s">
        <v>351</v>
      </c>
      <c r="K75" s="224" t="s">
        <v>352</v>
      </c>
      <c r="L75" s="249">
        <f>Cotizador!D27</f>
        <v>0</v>
      </c>
      <c r="M75" s="249" t="str">
        <f t="shared" ref="M75:R75" si="121">M3</f>
        <v>0</v>
      </c>
      <c r="N75" s="250">
        <f t="shared" si="121"/>
        <v>0</v>
      </c>
      <c r="O75" s="250">
        <f t="shared" si="121"/>
        <v>0</v>
      </c>
      <c r="P75" s="250">
        <f t="shared" si="121"/>
        <v>0</v>
      </c>
      <c r="Q75" s="250">
        <f t="shared" si="121"/>
        <v>0</v>
      </c>
      <c r="R75" s="251">
        <f t="shared" si="121"/>
        <v>0</v>
      </c>
      <c r="S75" s="252">
        <f t="shared" si="114"/>
        <v>0</v>
      </c>
      <c r="T75" s="252">
        <f t="shared" si="115"/>
        <v>0</v>
      </c>
      <c r="U75" s="252">
        <f t="shared" si="116"/>
        <v>0</v>
      </c>
      <c r="V75" s="252">
        <f t="shared" si="117"/>
        <v>0</v>
      </c>
      <c r="W75" s="2"/>
      <c r="X75" s="2"/>
      <c r="Y75" s="2"/>
      <c r="Z75" s="2"/>
      <c r="AA75" s="2"/>
      <c r="AB75" s="2"/>
      <c r="AC75" s="2"/>
      <c r="AD75" s="2"/>
      <c r="AE75" s="2"/>
      <c r="AF75" s="282"/>
      <c r="AG75" s="282"/>
      <c r="AH75" s="282"/>
      <c r="AI75" s="282"/>
      <c r="AJ75" s="282"/>
      <c r="AK75" s="282"/>
      <c r="AL75" s="28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53"/>
      <c r="BG75" s="253"/>
      <c r="BH75" s="253"/>
      <c r="BI75" s="2"/>
      <c r="BJ75" s="2"/>
      <c r="BK75" s="2"/>
      <c r="BL75" s="2"/>
      <c r="BM75" s="2"/>
      <c r="BN75" s="2"/>
      <c r="BO75" s="2"/>
      <c r="BP75" s="253"/>
      <c r="BQ75" s="253"/>
      <c r="BR75" s="253"/>
      <c r="BS75" s="253"/>
      <c r="BT75" s="253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</row>
    <row r="76" spans="1:279" s="248" customFormat="1" x14ac:dyDescent="0.6">
      <c r="A76" s="248">
        <f>A75</f>
        <v>136</v>
      </c>
      <c r="B76" s="224" t="s">
        <v>348</v>
      </c>
      <c r="C76" s="224">
        <v>2</v>
      </c>
      <c r="D76" s="238" t="s">
        <v>340</v>
      </c>
      <c r="E76" s="224" t="s">
        <v>390</v>
      </c>
      <c r="F76" s="225">
        <v>400000</v>
      </c>
      <c r="G76" s="225">
        <v>315000</v>
      </c>
      <c r="H76" s="225">
        <v>303500</v>
      </c>
      <c r="I76" s="225">
        <v>180000</v>
      </c>
      <c r="J76" s="224" t="s">
        <v>351</v>
      </c>
      <c r="K76" s="224" t="s">
        <v>354</v>
      </c>
      <c r="L76" s="249">
        <f>Cotizador!D27</f>
        <v>0</v>
      </c>
      <c r="M76" s="249" t="str">
        <f>M4</f>
        <v>0</v>
      </c>
      <c r="N76" s="250">
        <f>N3</f>
        <v>0</v>
      </c>
      <c r="O76" s="250">
        <f>O3</f>
        <v>0</v>
      </c>
      <c r="P76" s="250">
        <f>P3</f>
        <v>0</v>
      </c>
      <c r="Q76" s="250">
        <f>Q3</f>
        <v>0</v>
      </c>
      <c r="R76" s="251">
        <f>R3</f>
        <v>0</v>
      </c>
      <c r="S76" s="252">
        <f t="shared" si="114"/>
        <v>0</v>
      </c>
      <c r="T76" s="252">
        <f t="shared" si="115"/>
        <v>0</v>
      </c>
      <c r="U76" s="252">
        <f t="shared" si="116"/>
        <v>0</v>
      </c>
      <c r="V76" s="252">
        <f t="shared" si="117"/>
        <v>0</v>
      </c>
      <c r="W76" s="2"/>
      <c r="X76" s="2"/>
      <c r="Y76" s="2"/>
      <c r="Z76" s="2"/>
      <c r="AA76" s="2"/>
      <c r="AB76" s="2"/>
      <c r="AC76" s="2"/>
      <c r="AD76" s="2"/>
      <c r="AE76" s="2"/>
      <c r="AF76" s="282"/>
      <c r="AG76" s="282"/>
      <c r="AH76" s="282"/>
      <c r="AI76" s="282"/>
      <c r="AJ76" s="282"/>
      <c r="AK76" s="282"/>
      <c r="AL76" s="28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53"/>
      <c r="BG76" s="253"/>
      <c r="BH76" s="253"/>
      <c r="BI76" s="2"/>
      <c r="BJ76" s="2"/>
      <c r="BK76" s="2"/>
      <c r="BL76" s="2"/>
      <c r="BM76" s="2"/>
      <c r="BN76" s="2"/>
      <c r="BO76" s="2"/>
      <c r="BP76" s="253"/>
      <c r="BQ76" s="253"/>
      <c r="BR76" s="253"/>
      <c r="BS76" s="253"/>
      <c r="BT76" s="253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</row>
    <row r="77" spans="1:279" s="258" customFormat="1" x14ac:dyDescent="0.6">
      <c r="A77" s="298">
        <v>137</v>
      </c>
      <c r="B77" s="300" t="s">
        <v>420</v>
      </c>
      <c r="C77" s="300">
        <v>1</v>
      </c>
      <c r="D77" s="301" t="s">
        <v>421</v>
      </c>
      <c r="E77" s="234" t="s">
        <v>390</v>
      </c>
      <c r="F77" s="235">
        <f>G77*2</f>
        <v>621600</v>
      </c>
      <c r="G77" s="235">
        <v>310800</v>
      </c>
      <c r="H77" s="235">
        <v>299000</v>
      </c>
      <c r="I77" s="235">
        <f>G77/2</f>
        <v>155400</v>
      </c>
      <c r="J77" s="234" t="s">
        <v>378</v>
      </c>
      <c r="K77" s="234" t="str">
        <f>K75</f>
        <v xml:space="preserve"> DIC,22 </v>
      </c>
      <c r="L77" s="259">
        <f>Cotizador!D27</f>
        <v>0</v>
      </c>
      <c r="M77" s="259" t="str">
        <f t="shared" ref="M77:R77" si="122">M3</f>
        <v>0</v>
      </c>
      <c r="N77" s="260">
        <f t="shared" si="122"/>
        <v>0</v>
      </c>
      <c r="O77" s="260">
        <f t="shared" si="122"/>
        <v>0</v>
      </c>
      <c r="P77" s="260">
        <f t="shared" si="122"/>
        <v>0</v>
      </c>
      <c r="Q77" s="260">
        <f t="shared" si="122"/>
        <v>0</v>
      </c>
      <c r="R77" s="261">
        <f t="shared" si="122"/>
        <v>0</v>
      </c>
      <c r="S77" s="252">
        <f t="shared" si="114"/>
        <v>0</v>
      </c>
      <c r="T77" s="252">
        <f t="shared" si="115"/>
        <v>0</v>
      </c>
      <c r="U77" s="252">
        <f t="shared" si="116"/>
        <v>0</v>
      </c>
      <c r="V77" s="252">
        <f t="shared" si="117"/>
        <v>0</v>
      </c>
      <c r="W77" s="2"/>
      <c r="X77" s="2"/>
      <c r="Y77" s="2"/>
      <c r="Z77" s="2"/>
      <c r="AA77" s="2"/>
      <c r="AB77" s="2"/>
      <c r="AC77" s="2"/>
      <c r="AD77" s="2"/>
      <c r="AE77" s="2"/>
      <c r="AF77" s="282"/>
      <c r="AG77" s="282"/>
      <c r="AH77" s="282"/>
      <c r="AI77" s="282"/>
      <c r="AJ77" s="282"/>
      <c r="AK77" s="282"/>
      <c r="AL77" s="28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53"/>
      <c r="BG77" s="253"/>
      <c r="BH77" s="253"/>
      <c r="BI77" s="2"/>
      <c r="BJ77" s="2"/>
      <c r="BK77" s="2"/>
      <c r="BL77" s="2"/>
      <c r="BM77" s="2"/>
      <c r="BN77" s="2"/>
      <c r="BO77" s="2"/>
      <c r="BP77" s="253"/>
      <c r="BQ77" s="253"/>
      <c r="BR77" s="253"/>
      <c r="BS77" s="253"/>
      <c r="BT77" s="253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</row>
    <row r="78" spans="1:279" s="258" customFormat="1" x14ac:dyDescent="0.6">
      <c r="A78" s="298">
        <f>A77</f>
        <v>137</v>
      </c>
      <c r="B78" s="300" t="str">
        <f>B77</f>
        <v>Dubai</v>
      </c>
      <c r="C78" s="300">
        <v>2</v>
      </c>
      <c r="D78" s="301" t="str">
        <f>D77</f>
        <v>Full</v>
      </c>
      <c r="E78" s="234" t="s">
        <v>390</v>
      </c>
      <c r="F78" s="235">
        <f>F77*2</f>
        <v>1243200</v>
      </c>
      <c r="G78" s="235">
        <f>G77*2</f>
        <v>621600</v>
      </c>
      <c r="H78" s="235">
        <f>H77*2</f>
        <v>598000</v>
      </c>
      <c r="I78" s="235">
        <f>G78/2</f>
        <v>310800</v>
      </c>
      <c r="J78" s="234" t="str">
        <f>J77</f>
        <v>5 a 12</v>
      </c>
      <c r="K78" s="236" t="str">
        <f>K76</f>
        <v xml:space="preserve"> DIC23, </v>
      </c>
      <c r="L78" s="259">
        <f>Cotizador!D27</f>
        <v>0</v>
      </c>
      <c r="M78" s="259" t="str">
        <f>M4</f>
        <v>0</v>
      </c>
      <c r="N78" s="260">
        <f>N3</f>
        <v>0</v>
      </c>
      <c r="O78" s="260">
        <f>O3</f>
        <v>0</v>
      </c>
      <c r="P78" s="260">
        <f>P3</f>
        <v>0</v>
      </c>
      <c r="Q78" s="260">
        <f>Q3</f>
        <v>0</v>
      </c>
      <c r="R78" s="261">
        <f>R3</f>
        <v>0</v>
      </c>
      <c r="S78" s="252">
        <f t="shared" si="114"/>
        <v>0</v>
      </c>
      <c r="T78" s="252">
        <f t="shared" si="115"/>
        <v>0</v>
      </c>
      <c r="U78" s="252">
        <f t="shared" si="116"/>
        <v>0</v>
      </c>
      <c r="V78" s="252">
        <f t="shared" si="117"/>
        <v>0</v>
      </c>
      <c r="W78" s="2"/>
      <c r="X78" s="2"/>
      <c r="Y78" s="2"/>
      <c r="Z78" s="2"/>
      <c r="AA78" s="2"/>
      <c r="AB78" s="2"/>
      <c r="AC78" s="2"/>
      <c r="AD78" s="2"/>
      <c r="AE78" s="2"/>
      <c r="AF78" s="282"/>
      <c r="AG78" s="282"/>
      <c r="AH78" s="282"/>
      <c r="AI78" s="282"/>
      <c r="AJ78" s="282"/>
      <c r="AK78" s="282"/>
      <c r="AL78" s="28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53"/>
      <c r="BG78" s="253"/>
      <c r="BH78" s="253"/>
      <c r="BI78" s="2"/>
      <c r="BJ78" s="2"/>
      <c r="BK78" s="2"/>
      <c r="BL78" s="2"/>
      <c r="BM78" s="2"/>
      <c r="BN78" s="2"/>
      <c r="BO78" s="2"/>
      <c r="BP78" s="253"/>
      <c r="BQ78" s="253"/>
      <c r="BR78" s="253"/>
      <c r="BS78" s="253"/>
      <c r="BT78" s="253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</row>
    <row r="79" spans="1:279" s="248" customFormat="1" x14ac:dyDescent="0.6">
      <c r="A79" s="248">
        <v>138</v>
      </c>
      <c r="B79" s="224" t="s">
        <v>381</v>
      </c>
      <c r="C79" s="224">
        <v>1</v>
      </c>
      <c r="D79" s="238" t="s">
        <v>340</v>
      </c>
      <c r="E79" s="224" t="s">
        <v>390</v>
      </c>
      <c r="F79" s="225">
        <v>626000</v>
      </c>
      <c r="G79" s="225">
        <v>407000</v>
      </c>
      <c r="H79" s="225">
        <v>373700</v>
      </c>
      <c r="I79" s="225">
        <v>241000</v>
      </c>
      <c r="J79" s="224" t="str">
        <f>J78</f>
        <v>5 a 12</v>
      </c>
      <c r="K79" s="224" t="str">
        <f>K77</f>
        <v xml:space="preserve"> DIC,22 </v>
      </c>
      <c r="L79" s="249">
        <f>Cotizador!D27</f>
        <v>0</v>
      </c>
      <c r="M79" s="249" t="str">
        <f t="shared" ref="M79:R79" si="123">M3</f>
        <v>0</v>
      </c>
      <c r="N79" s="250">
        <f t="shared" si="123"/>
        <v>0</v>
      </c>
      <c r="O79" s="250">
        <f t="shared" si="123"/>
        <v>0</v>
      </c>
      <c r="P79" s="250">
        <f t="shared" si="123"/>
        <v>0</v>
      </c>
      <c r="Q79" s="250">
        <f t="shared" si="123"/>
        <v>0</v>
      </c>
      <c r="R79" s="251">
        <f t="shared" si="123"/>
        <v>0</v>
      </c>
      <c r="S79" s="252">
        <f t="shared" si="114"/>
        <v>0</v>
      </c>
      <c r="T79" s="252">
        <f t="shared" si="115"/>
        <v>0</v>
      </c>
      <c r="U79" s="252">
        <f t="shared" si="116"/>
        <v>0</v>
      </c>
      <c r="V79" s="252">
        <f t="shared" si="117"/>
        <v>0</v>
      </c>
      <c r="W79" s="2"/>
      <c r="X79" s="2"/>
      <c r="Y79" s="2"/>
      <c r="Z79" s="2"/>
      <c r="AA79" s="2"/>
      <c r="AB79" s="2"/>
      <c r="AC79" s="2"/>
      <c r="AD79" s="2"/>
      <c r="AE79" s="2"/>
      <c r="AF79" s="282"/>
      <c r="AG79" s="282"/>
      <c r="AH79" s="282"/>
      <c r="AI79" s="282"/>
      <c r="AJ79" s="282"/>
      <c r="AK79" s="282"/>
      <c r="AL79" s="28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53"/>
      <c r="BG79" s="253"/>
      <c r="BH79" s="253"/>
      <c r="BI79" s="2"/>
      <c r="BJ79" s="2"/>
      <c r="BK79" s="2"/>
      <c r="BL79" s="2"/>
      <c r="BM79" s="2"/>
      <c r="BN79" s="2"/>
      <c r="BO79" s="2"/>
      <c r="BP79" s="253"/>
      <c r="BQ79" s="253"/>
      <c r="BR79" s="253"/>
      <c r="BS79" s="253"/>
      <c r="BT79" s="253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</row>
    <row r="80" spans="1:279" s="248" customFormat="1" x14ac:dyDescent="0.6">
      <c r="A80" s="248">
        <f>A79</f>
        <v>138</v>
      </c>
      <c r="B80" s="224" t="str">
        <f>B79</f>
        <v>Tamacá Beach Resort Deluxe</v>
      </c>
      <c r="C80" s="224">
        <v>2</v>
      </c>
      <c r="D80" s="238" t="str">
        <f>D79</f>
        <v>Desayuno almuerzo y cena</v>
      </c>
      <c r="E80" s="224" t="s">
        <v>390</v>
      </c>
      <c r="F80" s="225">
        <f>F79*2.2</f>
        <v>1377200</v>
      </c>
      <c r="G80" s="225">
        <f>G79*2.2</f>
        <v>895400.00000000012</v>
      </c>
      <c r="H80" s="225">
        <f>H79*2.2</f>
        <v>822140.00000000012</v>
      </c>
      <c r="I80" s="225">
        <f>I79*2.2</f>
        <v>530200</v>
      </c>
      <c r="J80" s="224" t="str">
        <f>J79</f>
        <v>5 a 12</v>
      </c>
      <c r="K80" s="229" t="str">
        <f>K78</f>
        <v xml:space="preserve"> DIC23, </v>
      </c>
      <c r="L80" s="249">
        <f>Cotizador!D27</f>
        <v>0</v>
      </c>
      <c r="M80" s="249" t="str">
        <f>M4</f>
        <v>0</v>
      </c>
      <c r="N80" s="250">
        <f>N3</f>
        <v>0</v>
      </c>
      <c r="O80" s="250">
        <f>O3</f>
        <v>0</v>
      </c>
      <c r="P80" s="250">
        <f>P3</f>
        <v>0</v>
      </c>
      <c r="Q80" s="250">
        <f>Q3</f>
        <v>0</v>
      </c>
      <c r="R80" s="251">
        <f>R3</f>
        <v>0</v>
      </c>
      <c r="S80" s="252">
        <f t="shared" si="114"/>
        <v>0</v>
      </c>
      <c r="T80" s="252">
        <f t="shared" si="115"/>
        <v>0</v>
      </c>
      <c r="U80" s="252">
        <f t="shared" si="116"/>
        <v>0</v>
      </c>
      <c r="V80" s="252">
        <f t="shared" si="117"/>
        <v>0</v>
      </c>
      <c r="W80" s="2"/>
      <c r="X80" s="2"/>
      <c r="Y80" s="2"/>
      <c r="Z80" s="2"/>
      <c r="AA80" s="2"/>
      <c r="AB80" s="2"/>
      <c r="AC80" s="2"/>
      <c r="AD80" s="2"/>
      <c r="AE80" s="2"/>
      <c r="AF80" s="282"/>
      <c r="AG80" s="282"/>
      <c r="AH80" s="282"/>
      <c r="AI80" s="282"/>
      <c r="AJ80" s="282"/>
      <c r="AK80" s="282"/>
      <c r="AL80" s="28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53"/>
      <c r="BG80" s="253"/>
      <c r="BH80" s="253"/>
      <c r="BI80" s="2"/>
      <c r="BJ80" s="2"/>
      <c r="BK80" s="2"/>
      <c r="BL80" s="2"/>
      <c r="BM80" s="2"/>
      <c r="BN80" s="2"/>
      <c r="BO80" s="2"/>
      <c r="BP80" s="253"/>
      <c r="BQ80" s="253"/>
      <c r="BR80" s="253"/>
      <c r="BS80" s="253"/>
      <c r="BT80" s="253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</row>
    <row r="81" spans="1:279" s="258" customFormat="1" x14ac:dyDescent="0.6">
      <c r="A81" s="258">
        <v>139</v>
      </c>
      <c r="B81" s="234" t="s">
        <v>363</v>
      </c>
      <c r="C81" s="234">
        <v>1</v>
      </c>
      <c r="D81" s="239" t="s">
        <v>364</v>
      </c>
      <c r="E81" s="234" t="s">
        <v>391</v>
      </c>
      <c r="F81" s="235">
        <v>235000</v>
      </c>
      <c r="G81" s="235">
        <v>147000</v>
      </c>
      <c r="H81" s="235">
        <v>147000</v>
      </c>
      <c r="I81" s="235">
        <v>140000</v>
      </c>
      <c r="J81" s="234" t="s">
        <v>365</v>
      </c>
      <c r="K81" s="234" t="s">
        <v>383</v>
      </c>
      <c r="L81" s="259">
        <f>Cotizador!D27</f>
        <v>0</v>
      </c>
      <c r="M81" s="259" t="str">
        <f t="shared" ref="M81:R81" si="124">M3</f>
        <v>0</v>
      </c>
      <c r="N81" s="260">
        <f t="shared" si="124"/>
        <v>0</v>
      </c>
      <c r="O81" s="260">
        <f t="shared" si="124"/>
        <v>0</v>
      </c>
      <c r="P81" s="260">
        <f t="shared" si="124"/>
        <v>0</v>
      </c>
      <c r="Q81" s="260">
        <f t="shared" si="124"/>
        <v>0</v>
      </c>
      <c r="R81" s="261">
        <f t="shared" si="124"/>
        <v>0</v>
      </c>
      <c r="S81" s="252">
        <f t="shared" si="114"/>
        <v>0</v>
      </c>
      <c r="T81" s="252">
        <f t="shared" si="115"/>
        <v>0</v>
      </c>
      <c r="U81" s="252">
        <f t="shared" si="116"/>
        <v>0</v>
      </c>
      <c r="V81" s="252">
        <f t="shared" si="117"/>
        <v>0</v>
      </c>
      <c r="W81" s="2"/>
      <c r="X81" s="2"/>
      <c r="Y81" s="2"/>
      <c r="Z81" s="2"/>
      <c r="AA81" s="2"/>
      <c r="AB81" s="2"/>
      <c r="AC81" s="2"/>
      <c r="AD81" s="2"/>
      <c r="AE81" s="2"/>
      <c r="AF81" s="282"/>
      <c r="AG81" s="282"/>
      <c r="AH81" s="282"/>
      <c r="AI81" s="282"/>
      <c r="AJ81" s="282"/>
      <c r="AK81" s="282"/>
      <c r="AL81" s="28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53"/>
      <c r="BG81" s="253"/>
      <c r="BH81" s="253"/>
      <c r="BI81" s="2"/>
      <c r="BJ81" s="2"/>
      <c r="BK81" s="2"/>
      <c r="BL81" s="2"/>
      <c r="BM81" s="2"/>
      <c r="BN81" s="2"/>
      <c r="BO81" s="2"/>
      <c r="BP81" s="253"/>
      <c r="BQ81" s="253"/>
      <c r="BR81" s="253"/>
      <c r="BS81" s="253"/>
      <c r="BT81" s="253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</row>
    <row r="82" spans="1:279" s="258" customFormat="1" x14ac:dyDescent="0.6">
      <c r="A82" s="258">
        <f>A81</f>
        <v>139</v>
      </c>
      <c r="B82" s="234" t="str">
        <f>B81</f>
        <v>Rodadero Dorado</v>
      </c>
      <c r="C82" s="234">
        <v>2</v>
      </c>
      <c r="D82" s="239" t="str">
        <f>D81</f>
        <v>Desayuno Almuerzo cena y Bebidas</v>
      </c>
      <c r="E82" s="234" t="s">
        <v>391</v>
      </c>
      <c r="F82" s="235">
        <v>287000</v>
      </c>
      <c r="G82" s="235">
        <v>199000</v>
      </c>
      <c r="H82" s="235">
        <v>199000</v>
      </c>
      <c r="I82" s="235">
        <v>191000</v>
      </c>
      <c r="J82" s="234" t="str">
        <f>J81</f>
        <v>5 a 10</v>
      </c>
      <c r="K82" s="234" t="s">
        <v>385</v>
      </c>
      <c r="L82" s="259">
        <f>Cotizador!D27</f>
        <v>0</v>
      </c>
      <c r="M82" s="259" t="str">
        <f>M4</f>
        <v>0</v>
      </c>
      <c r="N82" s="260">
        <f>N3</f>
        <v>0</v>
      </c>
      <c r="O82" s="260">
        <f>O3</f>
        <v>0</v>
      </c>
      <c r="P82" s="260">
        <f>P3</f>
        <v>0</v>
      </c>
      <c r="Q82" s="260">
        <f>Q3</f>
        <v>0</v>
      </c>
      <c r="R82" s="261">
        <f>R3</f>
        <v>0</v>
      </c>
      <c r="S82" s="252">
        <f t="shared" si="114"/>
        <v>0</v>
      </c>
      <c r="T82" s="252">
        <f t="shared" si="115"/>
        <v>0</v>
      </c>
      <c r="U82" s="252">
        <f t="shared" si="116"/>
        <v>0</v>
      </c>
      <c r="V82" s="252">
        <f t="shared" si="117"/>
        <v>0</v>
      </c>
      <c r="W82" s="2"/>
      <c r="X82" s="2"/>
      <c r="Y82" s="2"/>
      <c r="Z82" s="2"/>
      <c r="AA82" s="2"/>
      <c r="AB82" s="2"/>
      <c r="AC82" s="2"/>
      <c r="AD82" s="2"/>
      <c r="AE82" s="2"/>
      <c r="AF82" s="282"/>
      <c r="AG82" s="282"/>
      <c r="AH82" s="282"/>
      <c r="AI82" s="282"/>
      <c r="AJ82" s="282"/>
      <c r="AK82" s="282"/>
      <c r="AL82" s="28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53"/>
      <c r="BG82" s="253"/>
      <c r="BH82" s="253"/>
      <c r="BI82" s="2"/>
      <c r="BJ82" s="2"/>
      <c r="BK82" s="2"/>
      <c r="BL82" s="2"/>
      <c r="BM82" s="2"/>
      <c r="BN82" s="2"/>
      <c r="BO82" s="2"/>
      <c r="BP82" s="253"/>
      <c r="BQ82" s="253"/>
      <c r="BR82" s="253"/>
      <c r="BS82" s="253"/>
      <c r="BT82" s="253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</row>
    <row r="83" spans="1:279" s="248" customFormat="1" x14ac:dyDescent="0.6">
      <c r="A83" s="298">
        <v>140</v>
      </c>
      <c r="B83" s="300" t="s">
        <v>419</v>
      </c>
      <c r="C83" s="300">
        <v>1</v>
      </c>
      <c r="D83" s="301" t="s">
        <v>364</v>
      </c>
      <c r="E83" s="224" t="s">
        <v>391</v>
      </c>
      <c r="F83" s="225">
        <v>320000</v>
      </c>
      <c r="G83" s="225">
        <v>160000</v>
      </c>
      <c r="H83" s="225">
        <v>150000</v>
      </c>
      <c r="I83" s="225">
        <v>90000</v>
      </c>
      <c r="J83" s="224" t="s">
        <v>422</v>
      </c>
      <c r="K83" s="224" t="str">
        <f>K81</f>
        <v>24dicc</v>
      </c>
      <c r="L83" s="249">
        <f>Cotizador!D27</f>
        <v>0</v>
      </c>
      <c r="M83" s="249" t="str">
        <f>M15</f>
        <v>0</v>
      </c>
      <c r="N83" s="250">
        <f>N3</f>
        <v>0</v>
      </c>
      <c r="O83" s="250">
        <f>O3</f>
        <v>0</v>
      </c>
      <c r="P83" s="250">
        <f>P3</f>
        <v>0</v>
      </c>
      <c r="Q83" s="250">
        <f>Q3</f>
        <v>0</v>
      </c>
      <c r="R83" s="251">
        <f>R3</f>
        <v>0</v>
      </c>
      <c r="S83" s="252">
        <f t="shared" si="114"/>
        <v>0</v>
      </c>
      <c r="T83" s="252">
        <f t="shared" si="115"/>
        <v>0</v>
      </c>
      <c r="U83" s="252">
        <f t="shared" si="116"/>
        <v>0</v>
      </c>
      <c r="V83" s="252">
        <f t="shared" si="117"/>
        <v>0</v>
      </c>
      <c r="W83" s="2"/>
      <c r="X83" s="2"/>
      <c r="Y83" s="2"/>
      <c r="Z83" s="2"/>
      <c r="AA83" s="2"/>
      <c r="AB83" s="2"/>
      <c r="AC83" s="2"/>
      <c r="AD83" s="2"/>
      <c r="AE83" s="2"/>
      <c r="AF83" s="282"/>
      <c r="AG83" s="282"/>
      <c r="AH83" s="282"/>
      <c r="AI83" s="282"/>
      <c r="AJ83" s="282"/>
      <c r="AK83" s="282"/>
      <c r="AL83" s="28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53"/>
      <c r="BG83" s="253"/>
      <c r="BH83" s="253"/>
      <c r="BI83" s="2"/>
      <c r="BJ83" s="2"/>
      <c r="BK83" s="2"/>
      <c r="BL83" s="2"/>
      <c r="BM83" s="2"/>
      <c r="BN83" s="2"/>
      <c r="BO83" s="2"/>
      <c r="BP83" s="253"/>
      <c r="BQ83" s="253"/>
      <c r="BR83" s="253"/>
      <c r="BS83" s="253"/>
      <c r="BT83" s="253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</row>
    <row r="84" spans="1:279" s="248" customFormat="1" x14ac:dyDescent="0.6">
      <c r="A84" s="298">
        <f>A83</f>
        <v>140</v>
      </c>
      <c r="B84" s="300" t="str">
        <f>B83</f>
        <v>Bahía</v>
      </c>
      <c r="C84" s="300">
        <v>2</v>
      </c>
      <c r="D84" s="301" t="str">
        <f>D83</f>
        <v>Desayuno Almuerzo cena y Bebidas</v>
      </c>
      <c r="E84" s="224" t="s">
        <v>391</v>
      </c>
      <c r="F84" s="225">
        <v>330600</v>
      </c>
      <c r="G84" s="225">
        <v>223500</v>
      </c>
      <c r="H84" s="225">
        <v>211600</v>
      </c>
      <c r="I84" s="225">
        <v>164000</v>
      </c>
      <c r="J84" s="224" t="s">
        <v>422</v>
      </c>
      <c r="K84" s="224" t="str">
        <f>K82</f>
        <v>26dicc</v>
      </c>
      <c r="L84" s="249">
        <f>Cotizador!D27</f>
        <v>0</v>
      </c>
      <c r="M84" s="249" t="str">
        <f>M16</f>
        <v>0</v>
      </c>
      <c r="N84" s="250">
        <f>N3</f>
        <v>0</v>
      </c>
      <c r="O84" s="250">
        <f>O3</f>
        <v>0</v>
      </c>
      <c r="P84" s="250">
        <f>P3</f>
        <v>0</v>
      </c>
      <c r="Q84" s="250">
        <f>Q3</f>
        <v>0</v>
      </c>
      <c r="R84" s="251">
        <f>R3</f>
        <v>0</v>
      </c>
      <c r="S84" s="252">
        <f t="shared" si="114"/>
        <v>0</v>
      </c>
      <c r="T84" s="252">
        <f t="shared" si="115"/>
        <v>0</v>
      </c>
      <c r="U84" s="252">
        <f t="shared" si="116"/>
        <v>0</v>
      </c>
      <c r="V84" s="252">
        <f t="shared" si="117"/>
        <v>0</v>
      </c>
      <c r="W84" s="2"/>
      <c r="X84" s="2"/>
      <c r="Y84" s="2"/>
      <c r="Z84" s="2"/>
      <c r="AA84" s="2"/>
      <c r="AB84" s="2"/>
      <c r="AC84" s="2"/>
      <c r="AD84" s="2"/>
      <c r="AE84" s="2"/>
      <c r="AF84" s="282"/>
      <c r="AG84" s="282"/>
      <c r="AH84" s="282"/>
      <c r="AI84" s="282"/>
      <c r="AJ84" s="282"/>
      <c r="AK84" s="282"/>
      <c r="AL84" s="28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53"/>
      <c r="BG84" s="253"/>
      <c r="BH84" s="253"/>
      <c r="BI84" s="2"/>
      <c r="BJ84" s="2"/>
      <c r="BK84" s="2"/>
      <c r="BL84" s="2"/>
      <c r="BM84" s="2"/>
      <c r="BN84" s="2"/>
      <c r="BO84" s="2"/>
      <c r="BP84" s="253"/>
      <c r="BQ84" s="253"/>
      <c r="BR84" s="253"/>
      <c r="BS84" s="253"/>
      <c r="BT84" s="253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</row>
    <row r="85" spans="1:279" x14ac:dyDescent="0.6">
      <c r="BP85" s="253"/>
      <c r="BQ85" s="253"/>
      <c r="BR85" s="253"/>
      <c r="BS85" s="253"/>
      <c r="BT85" s="253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</row>
    <row r="86" spans="1:279" x14ac:dyDescent="0.6">
      <c r="BP86" s="253"/>
      <c r="BQ86" s="253"/>
      <c r="BR86" s="253"/>
      <c r="BS86" s="253"/>
      <c r="BT86" s="253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</row>
    <row r="87" spans="1:279" x14ac:dyDescent="0.6">
      <c r="BP87" s="253"/>
      <c r="BQ87" s="253"/>
      <c r="BR87" s="253"/>
      <c r="BS87" s="253"/>
      <c r="BT87" s="253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</row>
    <row r="88" spans="1:279" x14ac:dyDescent="0.6">
      <c r="BP88" s="253"/>
      <c r="BQ88" s="253"/>
      <c r="BR88" s="253"/>
      <c r="BS88" s="253"/>
      <c r="BT88" s="253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</row>
    <row r="89" spans="1:279" x14ac:dyDescent="0.6">
      <c r="BP89" s="253"/>
      <c r="BQ89" s="253"/>
      <c r="BR89" s="253"/>
      <c r="BS89" s="253"/>
      <c r="BT89" s="253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</row>
    <row r="90" spans="1:279" x14ac:dyDescent="0.6">
      <c r="BP90" s="253"/>
      <c r="BQ90" s="253"/>
      <c r="BR90" s="253"/>
      <c r="BS90" s="253"/>
      <c r="BT90" s="253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</row>
    <row r="91" spans="1:279" x14ac:dyDescent="0.6">
      <c r="BP91" s="253"/>
      <c r="BQ91" s="253"/>
      <c r="BR91" s="253"/>
      <c r="BS91" s="253"/>
      <c r="BT91" s="253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</row>
    <row r="92" spans="1:279" x14ac:dyDescent="0.6">
      <c r="BP92" s="253"/>
      <c r="BQ92" s="253"/>
      <c r="BR92" s="253"/>
      <c r="BS92" s="253"/>
      <c r="BT92" s="253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</row>
    <row r="93" spans="1:279" x14ac:dyDescent="0.6">
      <c r="BP93" s="253"/>
      <c r="BQ93" s="253"/>
      <c r="BR93" s="253"/>
      <c r="BS93" s="253"/>
      <c r="BT93" s="253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</row>
    <row r="94" spans="1:279" x14ac:dyDescent="0.6">
      <c r="BP94" s="253"/>
      <c r="BQ94" s="253"/>
      <c r="BR94" s="253"/>
      <c r="BS94" s="253"/>
      <c r="BT94" s="253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</row>
    <row r="95" spans="1:279" x14ac:dyDescent="0.6">
      <c r="BP95" s="253"/>
      <c r="BQ95" s="253"/>
      <c r="BR95" s="253"/>
      <c r="BS95" s="253"/>
      <c r="BT95" s="253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</row>
    <row r="96" spans="1:279" x14ac:dyDescent="0.6">
      <c r="BP96" s="253"/>
      <c r="BQ96" s="253"/>
      <c r="BR96" s="253"/>
      <c r="BS96" s="253"/>
      <c r="BT96" s="253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</row>
    <row r="97" spans="68:279" x14ac:dyDescent="0.6">
      <c r="BP97" s="253"/>
      <c r="BQ97" s="253"/>
      <c r="BR97" s="253"/>
      <c r="BS97" s="253"/>
      <c r="BT97" s="253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</row>
    <row r="98" spans="68:279" x14ac:dyDescent="0.6">
      <c r="BP98" s="253"/>
      <c r="BQ98" s="253"/>
      <c r="BR98" s="253"/>
      <c r="BS98" s="253"/>
      <c r="BT98" s="253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</row>
    <row r="99" spans="68:279" x14ac:dyDescent="0.6">
      <c r="BP99" s="253"/>
      <c r="BQ99" s="253"/>
      <c r="BR99" s="253"/>
      <c r="BS99" s="253"/>
      <c r="BT99" s="253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</row>
    <row r="100" spans="68:279" x14ac:dyDescent="0.6">
      <c r="BP100" s="253"/>
      <c r="BQ100" s="253"/>
      <c r="BR100" s="253"/>
      <c r="BS100" s="253"/>
      <c r="BT100" s="253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</row>
    <row r="101" spans="68:279" x14ac:dyDescent="0.6">
      <c r="BP101" s="253"/>
      <c r="BQ101" s="253"/>
      <c r="BR101" s="253"/>
      <c r="BS101" s="253"/>
      <c r="BT101" s="253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</row>
    <row r="102" spans="68:279" x14ac:dyDescent="0.6">
      <c r="BP102" s="253"/>
      <c r="BQ102" s="253"/>
      <c r="BR102" s="253"/>
      <c r="BS102" s="253"/>
      <c r="BT102" s="253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</row>
    <row r="103" spans="68:279" x14ac:dyDescent="0.6">
      <c r="BP103" s="253"/>
      <c r="BQ103" s="253"/>
      <c r="BR103" s="253"/>
      <c r="BS103" s="253"/>
      <c r="BT103" s="253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</row>
    <row r="104" spans="68:279" x14ac:dyDescent="0.6">
      <c r="BP104" s="253"/>
      <c r="BQ104" s="253"/>
      <c r="BR104" s="253"/>
      <c r="BS104" s="253"/>
      <c r="BT104" s="253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</row>
    <row r="105" spans="68:279" x14ac:dyDescent="0.6">
      <c r="BP105" s="253"/>
      <c r="BQ105" s="253"/>
      <c r="BR105" s="253"/>
      <c r="BS105" s="253"/>
      <c r="BT105" s="253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</row>
    <row r="106" spans="68:279" x14ac:dyDescent="0.6">
      <c r="BP106" s="253"/>
      <c r="BQ106" s="253"/>
      <c r="BR106" s="253"/>
      <c r="BS106" s="253"/>
      <c r="BT106" s="253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</row>
    <row r="107" spans="68:279" x14ac:dyDescent="0.6">
      <c r="BP107" s="253"/>
      <c r="BQ107" s="253"/>
      <c r="BR107" s="253"/>
      <c r="BS107" s="253"/>
      <c r="BT107" s="253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</row>
    <row r="108" spans="68:279" x14ac:dyDescent="0.6">
      <c r="BP108" s="253"/>
      <c r="BQ108" s="253"/>
      <c r="BR108" s="253"/>
      <c r="BS108" s="253"/>
      <c r="BT108" s="253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</row>
    <row r="109" spans="68:279" x14ac:dyDescent="0.6">
      <c r="BP109" s="253"/>
      <c r="BQ109" s="253"/>
      <c r="BR109" s="253"/>
      <c r="BS109" s="253"/>
      <c r="BT109" s="253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</row>
    <row r="110" spans="68:279" x14ac:dyDescent="0.6">
      <c r="BP110" s="253"/>
      <c r="BQ110" s="253"/>
      <c r="BR110" s="253"/>
      <c r="BS110" s="253"/>
      <c r="BT110" s="253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</row>
    <row r="111" spans="68:279" x14ac:dyDescent="0.6">
      <c r="BP111" s="253"/>
      <c r="BQ111" s="253"/>
      <c r="BR111" s="253"/>
      <c r="BS111" s="253"/>
      <c r="BT111" s="253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</row>
    <row r="112" spans="68:279" x14ac:dyDescent="0.6">
      <c r="BP112" s="253"/>
      <c r="BQ112" s="253"/>
      <c r="BR112" s="253"/>
      <c r="BS112" s="253"/>
      <c r="BT112" s="253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</row>
    <row r="113" spans="68:279" x14ac:dyDescent="0.6">
      <c r="BP113" s="253"/>
      <c r="BQ113" s="253"/>
      <c r="BR113" s="253"/>
      <c r="BS113" s="253"/>
      <c r="BT113" s="253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</row>
    <row r="114" spans="68:279" x14ac:dyDescent="0.6">
      <c r="BP114" s="253"/>
      <c r="BQ114" s="253"/>
      <c r="BR114" s="253"/>
      <c r="BS114" s="253"/>
      <c r="BT114" s="253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</row>
    <row r="115" spans="68:279" x14ac:dyDescent="0.6">
      <c r="BP115" s="253"/>
      <c r="BQ115" s="253"/>
      <c r="BR115" s="253"/>
      <c r="BS115" s="253"/>
      <c r="BT115" s="253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</row>
    <row r="116" spans="68:279" x14ac:dyDescent="0.6">
      <c r="BP116" s="253"/>
      <c r="BQ116" s="253"/>
      <c r="BR116" s="253"/>
      <c r="BS116" s="253"/>
      <c r="BT116" s="253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</row>
    <row r="117" spans="68:279" x14ac:dyDescent="0.6">
      <c r="BP117" s="253"/>
      <c r="BQ117" s="253"/>
      <c r="BR117" s="253"/>
      <c r="BS117" s="253"/>
      <c r="BT117" s="253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</row>
    <row r="118" spans="68:279" x14ac:dyDescent="0.6">
      <c r="BP118" s="253"/>
      <c r="BQ118" s="253"/>
      <c r="BR118" s="253"/>
      <c r="BS118" s="253"/>
      <c r="BT118" s="253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</row>
    <row r="119" spans="68:279" x14ac:dyDescent="0.6">
      <c r="BP119" s="253"/>
      <c r="BQ119" s="253"/>
      <c r="BR119" s="253"/>
      <c r="BS119" s="253"/>
      <c r="BT119" s="253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</row>
    <row r="120" spans="68:279" x14ac:dyDescent="0.6">
      <c r="BP120" s="253"/>
      <c r="BQ120" s="253"/>
      <c r="BR120" s="253"/>
      <c r="BS120" s="253"/>
      <c r="BT120" s="253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</row>
    <row r="121" spans="68:279" x14ac:dyDescent="0.6">
      <c r="BP121" s="253"/>
      <c r="BQ121" s="253"/>
      <c r="BR121" s="253"/>
      <c r="BS121" s="253"/>
      <c r="BT121" s="253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</row>
    <row r="122" spans="68:279" x14ac:dyDescent="0.6">
      <c r="BP122" s="253"/>
      <c r="BQ122" s="253"/>
      <c r="BR122" s="253"/>
      <c r="BS122" s="253"/>
      <c r="BT122" s="253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</row>
    <row r="123" spans="68:279" x14ac:dyDescent="0.6">
      <c r="BP123" s="253"/>
      <c r="BQ123" s="253"/>
      <c r="BR123" s="253"/>
      <c r="BS123" s="253"/>
      <c r="BT123" s="253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</row>
    <row r="124" spans="68:279" x14ac:dyDescent="0.6">
      <c r="BP124" s="253"/>
      <c r="BQ124" s="253"/>
      <c r="BR124" s="253"/>
      <c r="BS124" s="253"/>
      <c r="BT124" s="253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</row>
    <row r="125" spans="68:279" x14ac:dyDescent="0.6">
      <c r="BP125" s="253"/>
      <c r="BQ125" s="253"/>
      <c r="BR125" s="253"/>
      <c r="BS125" s="253"/>
      <c r="BT125" s="253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</row>
    <row r="126" spans="68:279" x14ac:dyDescent="0.6">
      <c r="BP126" s="253"/>
      <c r="BQ126" s="253"/>
      <c r="BR126" s="253"/>
      <c r="BS126" s="253"/>
      <c r="BT126" s="253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</row>
    <row r="127" spans="68:279" x14ac:dyDescent="0.6">
      <c r="BP127" s="253"/>
      <c r="BQ127" s="253"/>
      <c r="BR127" s="253"/>
      <c r="BS127" s="253"/>
      <c r="BT127" s="253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</row>
  </sheetData>
  <mergeCells count="9">
    <mergeCell ref="BF1:BH1"/>
    <mergeCell ref="AP1:AT1"/>
    <mergeCell ref="AX1:AY1"/>
    <mergeCell ref="BC1:BD1"/>
    <mergeCell ref="B1:K1"/>
    <mergeCell ref="L1:V1"/>
    <mergeCell ref="X1:AC1"/>
    <mergeCell ref="AG1:AM1"/>
    <mergeCell ref="AZ1:B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1DC8-632A-4330-8CF3-E9C03BD01FB9}">
  <dimension ref="D6:I47"/>
  <sheetViews>
    <sheetView topLeftCell="A4" zoomScale="145" zoomScaleNormal="145" workbookViewId="0">
      <selection activeCell="E8" sqref="E8"/>
    </sheetView>
  </sheetViews>
  <sheetFormatPr baseColWidth="10" defaultRowHeight="21.75" x14ac:dyDescent="0.6"/>
  <cols>
    <col min="1" max="4" width="11.42578125" style="4"/>
    <col min="5" max="5" width="35" style="4" bestFit="1" customWidth="1"/>
    <col min="6" max="6" width="40.42578125" style="4" bestFit="1" customWidth="1"/>
    <col min="7" max="7" width="13" style="296" bestFit="1" customWidth="1"/>
    <col min="8" max="8" width="12.5703125" style="296" bestFit="1" customWidth="1"/>
    <col min="9" max="9" width="14" style="296" bestFit="1" customWidth="1"/>
    <col min="10" max="16384" width="11.42578125" style="4"/>
  </cols>
  <sheetData>
    <row r="6" spans="4:9" x14ac:dyDescent="0.6">
      <c r="D6" s="297" t="s">
        <v>413</v>
      </c>
      <c r="E6" s="285" t="s">
        <v>7</v>
      </c>
      <c r="F6" s="285" t="s">
        <v>273</v>
      </c>
      <c r="G6" s="295" t="s">
        <v>14</v>
      </c>
      <c r="H6" s="295" t="s">
        <v>13</v>
      </c>
      <c r="I6" s="295" t="s">
        <v>3</v>
      </c>
    </row>
    <row r="7" spans="4:9" x14ac:dyDescent="0.6">
      <c r="D7" s="4">
        <v>10</v>
      </c>
      <c r="E7" s="4" t="str">
        <f>todo!BN15</f>
        <v>Avexi Suires</v>
      </c>
      <c r="F7" s="4" t="str">
        <f>todo!BO15</f>
        <v>Desayuno</v>
      </c>
      <c r="G7" s="296" t="e">
        <f>todo!BR15</f>
        <v>#DIV/0!</v>
      </c>
      <c r="H7" s="296" t="e">
        <f>todo!BS15</f>
        <v>#DIV/0!</v>
      </c>
      <c r="I7" s="296">
        <f>todo!BT15</f>
        <v>60000</v>
      </c>
    </row>
    <row r="8" spans="4:9" x14ac:dyDescent="0.6">
      <c r="D8" s="4">
        <v>11</v>
      </c>
      <c r="E8" s="4" t="str">
        <f>todo!BN23</f>
        <v>Virrey</v>
      </c>
      <c r="F8" s="4" t="str">
        <f>todo!BO23</f>
        <v>Desayuno y cena</v>
      </c>
      <c r="G8" s="296" t="e">
        <f>todo!BR23</f>
        <v>#DIV/0!</v>
      </c>
      <c r="H8" s="296" t="e">
        <f>todo!BS23</f>
        <v>#DIV/0!</v>
      </c>
      <c r="I8" s="296">
        <f>todo!BT23</f>
        <v>60000</v>
      </c>
    </row>
    <row r="9" spans="4:9" x14ac:dyDescent="0.6">
      <c r="D9" s="4">
        <v>12</v>
      </c>
      <c r="E9" s="4" t="str">
        <f>todo!BN28</f>
        <v>TOLEDO</v>
      </c>
      <c r="F9" s="4" t="str">
        <f>todo!BO28</f>
        <v>Desayuno y cena</v>
      </c>
      <c r="G9" s="296" t="e">
        <f>todo!BR28</f>
        <v>#DIV/0!</v>
      </c>
      <c r="H9" s="296" t="e">
        <f>todo!BS28</f>
        <v>#DIV/0!</v>
      </c>
      <c r="I9" s="296">
        <f>todo!BT28</f>
        <v>60000</v>
      </c>
    </row>
    <row r="10" spans="4:9" x14ac:dyDescent="0.6">
      <c r="D10" s="4">
        <v>13</v>
      </c>
      <c r="E10" s="4" t="str">
        <f>todo!BN37</f>
        <v>Cartagena Premium</v>
      </c>
      <c r="F10" s="4" t="str">
        <f>todo!BO37</f>
        <v>Desayuno almuerzo y cena</v>
      </c>
      <c r="G10" s="296" t="e">
        <f>todo!BR37</f>
        <v>#DIV/0!</v>
      </c>
      <c r="H10" s="296" t="e">
        <f>todo!BS37</f>
        <v>#DIV/0!</v>
      </c>
      <c r="I10" s="296">
        <f>todo!BT37</f>
        <v>60000</v>
      </c>
    </row>
    <row r="11" spans="4:9" x14ac:dyDescent="0.6">
      <c r="D11" s="4">
        <v>14</v>
      </c>
      <c r="E11" s="4" t="str">
        <f>todo!BN43</f>
        <v>Bahía</v>
      </c>
      <c r="F11" s="4" t="str">
        <f>todo!BO43</f>
        <v>Desayuno Almuerzo cena y Bebidas</v>
      </c>
      <c r="G11" s="296" t="e">
        <f>todo!BR43</f>
        <v>#DIV/0!</v>
      </c>
      <c r="H11" s="296" t="e">
        <f>todo!BS43</f>
        <v>#DIV/0!</v>
      </c>
      <c r="I11" s="296">
        <f>todo!BT43</f>
        <v>60000</v>
      </c>
    </row>
    <row r="12" spans="4:9" x14ac:dyDescent="0.6">
      <c r="D12" s="4">
        <v>15</v>
      </c>
      <c r="E12" s="4" t="str">
        <f>todo!BN40</f>
        <v>Dubai</v>
      </c>
      <c r="F12" s="4" t="str">
        <f>todo!BO40</f>
        <v>Full</v>
      </c>
      <c r="G12" s="296" t="e">
        <f>todo!BR40</f>
        <v>#DIV/0!</v>
      </c>
      <c r="H12" s="296" t="e">
        <f>todo!BS40</f>
        <v>#DIV/0!</v>
      </c>
      <c r="I12" s="296">
        <f>todo!BT40</f>
        <v>60000</v>
      </c>
    </row>
    <row r="13" spans="4:9" x14ac:dyDescent="0.6">
      <c r="D13" s="4">
        <v>100</v>
      </c>
      <c r="E13" s="4" t="str">
        <f>todo!BN3</f>
        <v>Bello Caribe Estandar</v>
      </c>
      <c r="F13" s="4" t="str">
        <f>todo!BO3</f>
        <v>Desayuno</v>
      </c>
      <c r="G13" s="296" t="e">
        <f>todo!BR3</f>
        <v>#DIV/0!</v>
      </c>
      <c r="H13" s="296" t="e">
        <f>todo!BS3</f>
        <v>#DIV/0!</v>
      </c>
      <c r="I13" s="296">
        <f>todo!BT3</f>
        <v>60000</v>
      </c>
    </row>
    <row r="14" spans="4:9" x14ac:dyDescent="0.6">
      <c r="D14" s="4">
        <v>101</v>
      </c>
      <c r="E14" s="4" t="str">
        <f>todo!BN4</f>
        <v>Taybo Beach</v>
      </c>
      <c r="F14" s="4" t="str">
        <f>todo!BO4</f>
        <v>Desayuno</v>
      </c>
      <c r="G14" s="296" t="e">
        <f>todo!BR4</f>
        <v>#DIV/0!</v>
      </c>
      <c r="H14" s="296" t="e">
        <f>todo!BS4</f>
        <v>#DIV/0!</v>
      </c>
      <c r="I14" s="296">
        <f>todo!BT4</f>
        <v>60000</v>
      </c>
    </row>
    <row r="15" spans="4:9" x14ac:dyDescent="0.6">
      <c r="D15" s="4">
        <v>102</v>
      </c>
      <c r="E15" s="4" t="str">
        <f>todo!BN5</f>
        <v>Bello Caribe Superior</v>
      </c>
      <c r="F15" s="4" t="str">
        <f>todo!BO5</f>
        <v>Desayuno</v>
      </c>
      <c r="G15" s="296" t="e">
        <f>todo!BR5</f>
        <v>#DIV/0!</v>
      </c>
      <c r="H15" s="296" t="e">
        <f>todo!BS5</f>
        <v>#DIV/0!</v>
      </c>
      <c r="I15" s="296">
        <f>todo!BT5</f>
        <v>60000</v>
      </c>
    </row>
    <row r="16" spans="4:9" x14ac:dyDescent="0.6">
      <c r="D16" s="4">
        <v>103</v>
      </c>
      <c r="E16" s="4" t="str">
        <f>todo!BN6</f>
        <v>Portobahía</v>
      </c>
      <c r="F16" s="4" t="str">
        <f>todo!BO6</f>
        <v>Desayuno</v>
      </c>
      <c r="G16" s="296" t="e">
        <f>todo!BR6</f>
        <v>#DIV/0!</v>
      </c>
      <c r="H16" s="296" t="e">
        <f>todo!BS6</f>
        <v>#DIV/0!</v>
      </c>
      <c r="I16" s="296">
        <f>todo!BT6</f>
        <v>60000</v>
      </c>
    </row>
    <row r="17" spans="4:9" x14ac:dyDescent="0.6">
      <c r="D17" s="4">
        <v>104</v>
      </c>
      <c r="E17" s="4" t="str">
        <f>todo!BN7</f>
        <v>Taybo Kai</v>
      </c>
      <c r="F17" s="4" t="str">
        <f>todo!BO7</f>
        <v>Desayuno</v>
      </c>
      <c r="G17" s="296" t="e">
        <f>todo!BR7</f>
        <v>#DIV/0!</v>
      </c>
      <c r="H17" s="296" t="e">
        <f>todo!BS7</f>
        <v>#DIV/0!</v>
      </c>
      <c r="I17" s="296">
        <f>todo!BT7</f>
        <v>60000</v>
      </c>
    </row>
    <row r="18" spans="4:9" x14ac:dyDescent="0.6">
      <c r="D18" s="4">
        <v>105</v>
      </c>
      <c r="E18" s="4" t="str">
        <f>todo!BN8</f>
        <v>Bello Caribe con Balcón</v>
      </c>
      <c r="F18" s="4" t="str">
        <f>todo!BO8</f>
        <v>Desayuno</v>
      </c>
      <c r="G18" s="296" t="e">
        <f>todo!BR8</f>
        <v>#DIV/0!</v>
      </c>
      <c r="H18" s="296" t="e">
        <f>todo!BS8</f>
        <v>#DIV/0!</v>
      </c>
      <c r="I18" s="296">
        <f>todo!BT8</f>
        <v>60000</v>
      </c>
    </row>
    <row r="19" spans="4:9" x14ac:dyDescent="0.6">
      <c r="D19" s="4">
        <v>106</v>
      </c>
      <c r="E19" s="4" t="str">
        <f>todo!BN9</f>
        <v>Palmarena</v>
      </c>
      <c r="F19" s="4" t="str">
        <f>todo!BO9</f>
        <v>Desayuno</v>
      </c>
      <c r="G19" s="296" t="e">
        <f>todo!BR9</f>
        <v>#DIV/0!</v>
      </c>
      <c r="H19" s="296" t="e">
        <f>todo!BS9</f>
        <v>#DIV/0!</v>
      </c>
      <c r="I19" s="296">
        <f>todo!BT9</f>
        <v>60000</v>
      </c>
    </row>
    <row r="20" spans="4:9" x14ac:dyDescent="0.6">
      <c r="D20" s="4">
        <v>107</v>
      </c>
      <c r="E20" s="4" t="str">
        <f>todo!BN10</f>
        <v>Be La Sierra Estandar</v>
      </c>
      <c r="F20" s="4" t="str">
        <f>todo!BO10</f>
        <v>Desayuno</v>
      </c>
      <c r="G20" s="296" t="e">
        <f>todo!BR10</f>
        <v>#DIV/0!</v>
      </c>
      <c r="H20" s="296" t="e">
        <f>todo!BS10</f>
        <v>#DIV/0!</v>
      </c>
      <c r="I20" s="296">
        <f>todo!BT10</f>
        <v>60000</v>
      </c>
    </row>
    <row r="21" spans="4:9" x14ac:dyDescent="0.6">
      <c r="D21" s="4">
        <v>108</v>
      </c>
      <c r="E21" s="4" t="str">
        <f>todo!BN11</f>
        <v>Dorado Beach</v>
      </c>
      <c r="F21" s="4" t="str">
        <f>todo!BO11</f>
        <v>Desayuno</v>
      </c>
      <c r="G21" s="296" t="e">
        <f>todo!BR11</f>
        <v>#DIV/0!</v>
      </c>
      <c r="H21" s="296" t="e">
        <f>todo!BS11</f>
        <v>#DIV/0!</v>
      </c>
      <c r="I21" s="296">
        <f>todo!BT11</f>
        <v>60000</v>
      </c>
    </row>
    <row r="22" spans="4:9" x14ac:dyDescent="0.6">
      <c r="D22" s="4">
        <v>109</v>
      </c>
      <c r="E22" s="4" t="str">
        <f>todo!BN12</f>
        <v>Be La Sierra Vista al Mar</v>
      </c>
      <c r="F22" s="4" t="str">
        <f>todo!BO12</f>
        <v>Desayuno</v>
      </c>
      <c r="G22" s="296" t="e">
        <f>todo!BR12</f>
        <v>#DIV/0!</v>
      </c>
      <c r="H22" s="296" t="e">
        <f>todo!BS12</f>
        <v>#DIV/0!</v>
      </c>
      <c r="I22" s="296">
        <f>todo!BT12</f>
        <v>60000</v>
      </c>
    </row>
    <row r="23" spans="4:9" x14ac:dyDescent="0.6">
      <c r="D23" s="4">
        <v>110</v>
      </c>
      <c r="E23" s="4" t="str">
        <f>todo!BN13</f>
        <v>Tamacá Beach Resort Superior</v>
      </c>
      <c r="F23" s="4" t="str">
        <f>todo!BO13</f>
        <v>Desayuno</v>
      </c>
      <c r="G23" s="296" t="e">
        <f>todo!BR13</f>
        <v>#DIV/0!</v>
      </c>
      <c r="H23" s="296" t="e">
        <f>todo!BS13</f>
        <v>#DIV/0!</v>
      </c>
      <c r="I23" s="296">
        <f>todo!BT13</f>
        <v>60000</v>
      </c>
    </row>
    <row r="24" spans="4:9" x14ac:dyDescent="0.6">
      <c r="D24" s="4">
        <v>111</v>
      </c>
      <c r="E24" s="4" t="str">
        <f>todo!BN14</f>
        <v>Tamacá Beach Resort Deluxe</v>
      </c>
      <c r="F24" s="4" t="str">
        <f>todo!BO14</f>
        <v>Desayuno</v>
      </c>
      <c r="G24" s="296" t="e">
        <f>todo!BR14</f>
        <v>#DIV/0!</v>
      </c>
      <c r="H24" s="296" t="e">
        <f>todo!BS14</f>
        <v>#DIV/0!</v>
      </c>
      <c r="I24" s="296">
        <f>todo!BT14</f>
        <v>60000</v>
      </c>
    </row>
    <row r="25" spans="4:9" x14ac:dyDescent="0.6">
      <c r="D25" s="4">
        <v>113</v>
      </c>
      <c r="E25" s="4" t="str">
        <f>todo!BN16</f>
        <v>Taybo Kai</v>
      </c>
      <c r="F25" s="4" t="str">
        <f>todo!BO16</f>
        <v>Desayuno y Cena</v>
      </c>
      <c r="G25" s="296" t="e">
        <f>todo!BR16</f>
        <v>#DIV/0!</v>
      </c>
      <c r="H25" s="296" t="e">
        <f>todo!BS16</f>
        <v>#DIV/0!</v>
      </c>
      <c r="I25" s="296">
        <f>todo!BT16</f>
        <v>60000</v>
      </c>
    </row>
    <row r="26" spans="4:9" x14ac:dyDescent="0.6">
      <c r="D26" s="4">
        <v>114</v>
      </c>
      <c r="E26" s="4" t="str">
        <f>todo!BN17</f>
        <v>Olas Marinas Inn</v>
      </c>
      <c r="F26" s="4" t="str">
        <f>todo!BO17</f>
        <v>Desayuno y Cena</v>
      </c>
      <c r="G26" s="296" t="e">
        <f>todo!BR17</f>
        <v>#DIV/0!</v>
      </c>
      <c r="H26" s="296" t="e">
        <f>todo!BS17</f>
        <v>#DIV/0!</v>
      </c>
      <c r="I26" s="296">
        <f>todo!BT17</f>
        <v>60000</v>
      </c>
    </row>
    <row r="27" spans="4:9" x14ac:dyDescent="0.6">
      <c r="D27" s="4">
        <v>115</v>
      </c>
      <c r="E27" s="4" t="str">
        <f>todo!BN18</f>
        <v>Portobahía</v>
      </c>
      <c r="F27" s="4" t="str">
        <f>todo!BO18</f>
        <v>Desayuno y cena</v>
      </c>
      <c r="G27" s="296" t="e">
        <f>todo!BR18</f>
        <v>#DIV/0!</v>
      </c>
      <c r="H27" s="296" t="e">
        <f>todo!BS18</f>
        <v>#DIV/0!</v>
      </c>
      <c r="I27" s="296">
        <f>todo!BT18</f>
        <v>60000</v>
      </c>
    </row>
    <row r="28" spans="4:9" x14ac:dyDescent="0.6">
      <c r="D28" s="4">
        <v>116</v>
      </c>
      <c r="E28" s="4" t="str">
        <f>todo!BN19</f>
        <v>Rodadero Dorado</v>
      </c>
      <c r="F28" s="4" t="str">
        <f>todo!BO19</f>
        <v>Desayuno y cena</v>
      </c>
      <c r="G28" s="296" t="e">
        <f>todo!BR19</f>
        <v>#DIV/0!</v>
      </c>
      <c r="H28" s="296" t="e">
        <f>todo!BS19</f>
        <v>#DIV/0!</v>
      </c>
      <c r="I28" s="296">
        <f>todo!BT19</f>
        <v>60000</v>
      </c>
    </row>
    <row r="29" spans="4:9" x14ac:dyDescent="0.6">
      <c r="D29" s="4">
        <v>117</v>
      </c>
      <c r="E29" s="4" t="str">
        <f>todo!BN20</f>
        <v>El Delfín</v>
      </c>
      <c r="F29" s="4" t="str">
        <f>todo!BO20</f>
        <v>Desayuno y cena</v>
      </c>
      <c r="G29" s="296" t="e">
        <f>todo!BR20</f>
        <v>#DIV/0!</v>
      </c>
      <c r="H29" s="296" t="e">
        <f>todo!BS20</f>
        <v>#DIV/0!</v>
      </c>
      <c r="I29" s="296">
        <f>todo!BT20</f>
        <v>60000</v>
      </c>
    </row>
    <row r="30" spans="4:9" x14ac:dyDescent="0.6">
      <c r="D30" s="4">
        <v>118</v>
      </c>
      <c r="E30" s="4" t="str">
        <f>todo!BN21</f>
        <v>Olas Marinas Rodadero</v>
      </c>
      <c r="F30" s="4" t="str">
        <f>todo!BO21</f>
        <v>Desayuno y cena</v>
      </c>
      <c r="G30" s="296" t="e">
        <f>todo!BR21</f>
        <v>#DIV/0!</v>
      </c>
      <c r="H30" s="296" t="e">
        <f>todo!BS21</f>
        <v>#DIV/0!</v>
      </c>
      <c r="I30" s="296">
        <f>todo!BT21</f>
        <v>60000</v>
      </c>
    </row>
    <row r="31" spans="4:9" x14ac:dyDescent="0.6">
      <c r="D31" s="4">
        <v>119</v>
      </c>
      <c r="E31" s="4" t="str">
        <f>todo!BN22</f>
        <v>Caribe Rodero</v>
      </c>
      <c r="F31" s="4" t="str">
        <f>todo!BO22</f>
        <v>Desayuno y cena</v>
      </c>
      <c r="G31" s="296" t="e">
        <f>todo!BR22</f>
        <v>#DIV/0!</v>
      </c>
      <c r="H31" s="296" t="e">
        <f>todo!BS22</f>
        <v>#DIV/0!</v>
      </c>
      <c r="I31" s="296">
        <f>todo!BT22</f>
        <v>60000</v>
      </c>
    </row>
    <row r="32" spans="4:9" x14ac:dyDescent="0.6">
      <c r="D32" s="4">
        <v>121</v>
      </c>
      <c r="E32" s="4" t="str">
        <f>todo!BN24</f>
        <v>Vadamar</v>
      </c>
      <c r="F32" s="4" t="str">
        <f>todo!BO24</f>
        <v>Desayuno y cena</v>
      </c>
      <c r="G32" s="296" t="e">
        <f>todo!BR24</f>
        <v>#DIV/0!</v>
      </c>
      <c r="H32" s="296" t="e">
        <f>todo!BS24</f>
        <v>#DIV/0!</v>
      </c>
      <c r="I32" s="296">
        <f>todo!BT24</f>
        <v>60000</v>
      </c>
    </row>
    <row r="33" spans="4:9" x14ac:dyDescent="0.6">
      <c r="D33" s="4">
        <v>122</v>
      </c>
      <c r="E33" s="4" t="str">
        <f>todo!BN25</f>
        <v>Palmarena</v>
      </c>
      <c r="F33" s="4" t="str">
        <f>todo!BO25</f>
        <v>Desayuno y Cena</v>
      </c>
      <c r="G33" s="296" t="e">
        <f>todo!BR25</f>
        <v>#DIV/0!</v>
      </c>
      <c r="H33" s="296" t="e">
        <f>todo!BS25</f>
        <v>#DIV/0!</v>
      </c>
      <c r="I33" s="296">
        <f>todo!BT25</f>
        <v>60000</v>
      </c>
    </row>
    <row r="34" spans="4:9" x14ac:dyDescent="0.6">
      <c r="D34" s="4">
        <v>123</v>
      </c>
      <c r="E34" s="4" t="str">
        <f>todo!BN26</f>
        <v>Hotel Edmar</v>
      </c>
      <c r="F34" s="4" t="str">
        <f>todo!BO26</f>
        <v>Desayuno y cena</v>
      </c>
      <c r="G34" s="296" t="e">
        <f>todo!BR26</f>
        <v>#DIV/0!</v>
      </c>
      <c r="H34" s="296" t="e">
        <f>todo!BS26</f>
        <v>#DIV/0!</v>
      </c>
      <c r="I34" s="296">
        <f>todo!BT26</f>
        <v>60000</v>
      </c>
    </row>
    <row r="35" spans="4:9" x14ac:dyDescent="0.6">
      <c r="D35" s="4">
        <v>124</v>
      </c>
      <c r="E35" s="4" t="str">
        <f>todo!BN27</f>
        <v>Dorado Beach</v>
      </c>
      <c r="F35" s="4" t="str">
        <f>todo!BO27</f>
        <v>Desayuno y cena</v>
      </c>
      <c r="G35" s="296" t="e">
        <f>todo!BR27</f>
        <v>#DIV/0!</v>
      </c>
      <c r="H35" s="296" t="e">
        <f>todo!BS27</f>
        <v>#DIV/0!</v>
      </c>
      <c r="I35" s="296">
        <f>todo!BT27</f>
        <v>60000</v>
      </c>
    </row>
    <row r="36" spans="4:9" x14ac:dyDescent="0.6">
      <c r="D36" s="4">
        <v>126</v>
      </c>
      <c r="E36" s="4" t="str">
        <f>todo!BN29</f>
        <v>Be La Sierra Estandar</v>
      </c>
      <c r="F36" s="4" t="str">
        <f>todo!BO29</f>
        <v>Desayuno y cena</v>
      </c>
      <c r="G36" s="296" t="e">
        <f>todo!BR29</f>
        <v>#DIV/0!</v>
      </c>
      <c r="H36" s="296" t="e">
        <f>todo!BS29</f>
        <v>#DIV/0!</v>
      </c>
      <c r="I36" s="296">
        <f>todo!BT29</f>
        <v>60000</v>
      </c>
    </row>
    <row r="37" spans="4:9" x14ac:dyDescent="0.6">
      <c r="D37" s="4">
        <v>127</v>
      </c>
      <c r="E37" s="4" t="str">
        <f>todo!BN30</f>
        <v>Be La Sierra Vista al Mar</v>
      </c>
      <c r="F37" s="4" t="str">
        <f>todo!BO30</f>
        <v>Desayuno y cena</v>
      </c>
      <c r="G37" s="296" t="e">
        <f>todo!BR30</f>
        <v>#DIV/0!</v>
      </c>
      <c r="H37" s="296" t="e">
        <f>todo!BS30</f>
        <v>#DIV/0!</v>
      </c>
      <c r="I37" s="296">
        <f>todo!BT30</f>
        <v>60000</v>
      </c>
    </row>
    <row r="38" spans="4:9" x14ac:dyDescent="0.6">
      <c r="D38" s="4">
        <v>128</v>
      </c>
      <c r="E38" s="4" t="str">
        <f>todo!BN31</f>
        <v>Tamacá Beach Resort Superior</v>
      </c>
      <c r="F38" s="4" t="str">
        <f>todo!BO31</f>
        <v>Desayuno y cena</v>
      </c>
      <c r="G38" s="296" t="e">
        <f>todo!BR31</f>
        <v>#DIV/0!</v>
      </c>
      <c r="H38" s="296" t="e">
        <f>todo!BS31</f>
        <v>#DIV/0!</v>
      </c>
      <c r="I38" s="296">
        <f>todo!BT31</f>
        <v>60000</v>
      </c>
    </row>
    <row r="39" spans="4:9" x14ac:dyDescent="0.6">
      <c r="D39" s="4">
        <v>129</v>
      </c>
      <c r="E39" s="4" t="str">
        <f>todo!BN32</f>
        <v>Tamacá Beach Resort Deluxe</v>
      </c>
      <c r="F39" s="4" t="str">
        <f>todo!BO32</f>
        <v>Desayuno y cena</v>
      </c>
      <c r="G39" s="296" t="e">
        <f>todo!BR32</f>
        <v>#DIV/0!</v>
      </c>
      <c r="H39" s="296" t="e">
        <f>todo!BS32</f>
        <v>#DIV/0!</v>
      </c>
      <c r="I39" s="296">
        <f>todo!BT32</f>
        <v>60000</v>
      </c>
    </row>
    <row r="40" spans="4:9" x14ac:dyDescent="0.6">
      <c r="D40" s="4">
        <v>130</v>
      </c>
      <c r="E40" s="4" t="str">
        <f>todo!BN33</f>
        <v>Taybo Beach</v>
      </c>
      <c r="F40" s="4" t="str">
        <f>todo!BO33</f>
        <v>Desayuno Almuerzo y Cena</v>
      </c>
      <c r="G40" s="296" t="e">
        <f>todo!BR33</f>
        <v>#DIV/0!</v>
      </c>
      <c r="H40" s="296" t="e">
        <f>todo!BS33</f>
        <v>#DIV/0!</v>
      </c>
      <c r="I40" s="296">
        <f>todo!BT33</f>
        <v>60000</v>
      </c>
    </row>
    <row r="41" spans="4:9" x14ac:dyDescent="0.6">
      <c r="D41" s="4">
        <v>131</v>
      </c>
      <c r="E41" s="4" t="str">
        <f>todo!BN34</f>
        <v>Taybo Kai</v>
      </c>
      <c r="F41" s="4" t="str">
        <f>todo!BO34</f>
        <v>Desayuno almuerzo y cena</v>
      </c>
      <c r="G41" s="296" t="e">
        <f>todo!BR34</f>
        <v>#DIV/0!</v>
      </c>
      <c r="H41" s="296" t="e">
        <f>todo!BS34</f>
        <v>#DIV/0!</v>
      </c>
      <c r="I41" s="296">
        <f>todo!BT34</f>
        <v>60000</v>
      </c>
    </row>
    <row r="42" spans="4:9" x14ac:dyDescent="0.6">
      <c r="D42" s="4">
        <v>132</v>
      </c>
      <c r="E42" s="4" t="str">
        <f>todo!BN35</f>
        <v>Rodadero Dorado</v>
      </c>
      <c r="F42" s="4" t="str">
        <f>todo!BO35</f>
        <v>Desayuno almuerzo y cena</v>
      </c>
      <c r="G42" s="296" t="e">
        <f>todo!BR35</f>
        <v>#DIV/0!</v>
      </c>
      <c r="H42" s="296" t="e">
        <f>todo!BS35</f>
        <v>#DIV/0!</v>
      </c>
      <c r="I42" s="296">
        <f>todo!BT35</f>
        <v>60000</v>
      </c>
    </row>
    <row r="43" spans="4:9" x14ac:dyDescent="0.6">
      <c r="D43" s="4">
        <v>133</v>
      </c>
      <c r="E43" s="4" t="str">
        <f>todo!BN36</f>
        <v>Palmarena</v>
      </c>
      <c r="F43" s="4" t="str">
        <f>todo!BO36</f>
        <v>Desayuno almuerzo y cena</v>
      </c>
      <c r="G43" s="296" t="e">
        <f>todo!BR36</f>
        <v>#DIV/0!</v>
      </c>
      <c r="H43" s="296" t="e">
        <f>todo!BS36</f>
        <v>#DIV/0!</v>
      </c>
      <c r="I43" s="296">
        <f>todo!BT36</f>
        <v>60000</v>
      </c>
    </row>
    <row r="44" spans="4:9" x14ac:dyDescent="0.6">
      <c r="D44" s="4">
        <v>135</v>
      </c>
      <c r="E44" s="4" t="str">
        <f>todo!BN38</f>
        <v>Be La Sierra Estandar</v>
      </c>
      <c r="F44" s="4" t="str">
        <f>todo!BO38</f>
        <v>Desayuno almuerzo y cena</v>
      </c>
      <c r="G44" s="296" t="e">
        <f>todo!BR38</f>
        <v>#DIV/0!</v>
      </c>
      <c r="H44" s="296" t="e">
        <f>todo!BS38</f>
        <v>#DIV/0!</v>
      </c>
      <c r="I44" s="296">
        <f>todo!BT38</f>
        <v>60000</v>
      </c>
    </row>
    <row r="45" spans="4:9" x14ac:dyDescent="0.6">
      <c r="D45" s="4">
        <v>136</v>
      </c>
      <c r="E45" s="4" t="str">
        <f>todo!BN39</f>
        <v>Be La Sierra Vista al Mar</v>
      </c>
      <c r="F45" s="4" t="str">
        <f>todo!BO39</f>
        <v>Desayuno almuerzo y cena</v>
      </c>
      <c r="G45" s="296" t="e">
        <f>todo!BR39</f>
        <v>#DIV/0!</v>
      </c>
      <c r="H45" s="296" t="e">
        <f>todo!BS39</f>
        <v>#DIV/0!</v>
      </c>
      <c r="I45" s="296">
        <f>todo!BT39</f>
        <v>60000</v>
      </c>
    </row>
    <row r="46" spans="4:9" x14ac:dyDescent="0.6">
      <c r="D46" s="4">
        <v>138</v>
      </c>
      <c r="E46" s="4" t="str">
        <f>todo!BN41</f>
        <v>Tamacá Beach Resort Deluxe</v>
      </c>
      <c r="F46" s="4" t="str">
        <f>todo!BO41</f>
        <v>Desayuno almuerzo y cena</v>
      </c>
      <c r="G46" s="296" t="e">
        <f>todo!BR41</f>
        <v>#DIV/0!</v>
      </c>
      <c r="H46" s="296" t="e">
        <f>todo!BS41</f>
        <v>#DIV/0!</v>
      </c>
      <c r="I46" s="296">
        <f>todo!BT41</f>
        <v>60000</v>
      </c>
    </row>
    <row r="47" spans="4:9" x14ac:dyDescent="0.6">
      <c r="D47" s="4">
        <v>139</v>
      </c>
      <c r="E47" s="4" t="str">
        <f>todo!BN42</f>
        <v>Rodadero Dorado</v>
      </c>
      <c r="F47" s="4" t="str">
        <f>todo!BO42</f>
        <v>Desayuno Almuerzo cena y Bebidas</v>
      </c>
      <c r="G47" s="296" t="e">
        <f>todo!BR42</f>
        <v>#DIV/0!</v>
      </c>
      <c r="H47" s="296" t="e">
        <f>todo!BS42</f>
        <v>#DIV/0!</v>
      </c>
      <c r="I47" s="296">
        <f>todo!BT42</f>
        <v>60000</v>
      </c>
    </row>
  </sheetData>
  <autoFilter ref="D6:I6" xr:uid="{71B81DC8-632A-4330-8CF3-E9C03BD01FB9}">
    <sortState xmlns:xlrd2="http://schemas.microsoft.com/office/spreadsheetml/2017/richdata2" ref="D7:I47">
      <sortCondition ref="D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AF28-FEAB-40E1-9BD9-89012AAFC096}">
  <dimension ref="A1:FX532"/>
  <sheetViews>
    <sheetView zoomScale="130" zoomScaleNormal="130" workbookViewId="0">
      <selection activeCell="I49" sqref="I49"/>
    </sheetView>
  </sheetViews>
  <sheetFormatPr baseColWidth="10" defaultColWidth="11.42578125" defaultRowHeight="21.75" x14ac:dyDescent="0.6"/>
  <cols>
    <col min="1" max="1" width="8.85546875" style="4" customWidth="1"/>
    <col min="2" max="2" width="13.28515625" style="4" customWidth="1"/>
    <col min="3" max="3" width="12.42578125" style="4" customWidth="1"/>
    <col min="4" max="4" width="12" style="4" customWidth="1"/>
    <col min="5" max="5" width="14.140625" style="4" customWidth="1"/>
    <col min="6" max="6" width="9.7109375" style="4" customWidth="1"/>
    <col min="7" max="7" width="17.85546875" style="4" customWidth="1"/>
    <col min="8" max="10" width="10.85546875"/>
    <col min="11" max="11" width="11.42578125" customWidth="1"/>
    <col min="12" max="16" width="10.85546875" customWidth="1"/>
    <col min="74" max="16384" width="11.42578125" style="4"/>
  </cols>
  <sheetData>
    <row r="1" spans="1:180" x14ac:dyDescent="0.6">
      <c r="A1" s="206"/>
      <c r="B1" s="206"/>
      <c r="C1" s="206"/>
      <c r="D1" s="206"/>
      <c r="E1" s="206"/>
      <c r="F1" s="372" t="s">
        <v>33</v>
      </c>
      <c r="G1" s="37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</row>
    <row r="2" spans="1:180" x14ac:dyDescent="0.6">
      <c r="A2" s="206"/>
      <c r="B2" s="375"/>
      <c r="C2" s="375"/>
      <c r="D2" s="375"/>
      <c r="E2" s="375"/>
      <c r="F2" s="375"/>
      <c r="G2" s="206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</row>
    <row r="3" spans="1:180" ht="13.5" customHeight="1" x14ac:dyDescent="0.6">
      <c r="A3" s="206"/>
      <c r="B3" s="375"/>
      <c r="C3" s="375"/>
      <c r="D3" s="375"/>
      <c r="E3" s="375"/>
      <c r="F3" s="375"/>
      <c r="G3" s="207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</row>
    <row r="4" spans="1:180" ht="18.75" customHeight="1" x14ac:dyDescent="0.6">
      <c r="A4" s="374" t="str">
        <f>Cotizador!D10</f>
        <v>Escribir</v>
      </c>
      <c r="B4" s="374"/>
      <c r="C4" s="205" t="s">
        <v>4</v>
      </c>
      <c r="D4" s="208" t="str">
        <f>Cotizador!D18</f>
        <v>Rionegro</v>
      </c>
      <c r="E4" s="205" t="s">
        <v>325</v>
      </c>
      <c r="F4" s="209">
        <f>Cotizador!F11+C32</f>
        <v>0</v>
      </c>
      <c r="G4" s="210" t="str">
        <f>Cotizador!D26</f>
        <v>10kg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</row>
    <row r="5" spans="1:180" ht="14.25" customHeight="1" x14ac:dyDescent="0.6">
      <c r="A5" s="373" t="s">
        <v>324</v>
      </c>
      <c r="B5" s="373"/>
      <c r="C5" s="373"/>
      <c r="D5" s="373"/>
      <c r="E5" s="373"/>
      <c r="F5" s="373"/>
      <c r="G5" s="373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</row>
    <row r="6" spans="1:180" ht="14.25" customHeight="1" x14ac:dyDescent="0.6">
      <c r="A6" s="373" t="s">
        <v>343</v>
      </c>
      <c r="B6" s="373"/>
      <c r="C6" s="373"/>
      <c r="D6" s="373"/>
      <c r="E6" s="373"/>
      <c r="F6" s="373"/>
      <c r="G6" s="37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</row>
    <row r="7" spans="1:180" ht="12.75" customHeight="1" x14ac:dyDescent="0.6">
      <c r="A7" s="80"/>
      <c r="B7" s="80"/>
      <c r="C7" s="80"/>
      <c r="D7" s="80"/>
      <c r="E7" s="80"/>
      <c r="F7" s="80"/>
      <c r="G7" s="80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</row>
    <row r="8" spans="1:180" x14ac:dyDescent="0.6">
      <c r="A8" s="362" t="s">
        <v>1</v>
      </c>
      <c r="B8" s="376" t="str">
        <f>Cotizador!D23</f>
        <v>.</v>
      </c>
      <c r="C8" s="376" t="str">
        <f>Cotizador!D24</f>
        <v>.</v>
      </c>
      <c r="D8" s="362" t="str">
        <f>Cotizador!D20</f>
        <v>Avianca</v>
      </c>
      <c r="E8" s="377" t="s">
        <v>304</v>
      </c>
      <c r="F8" s="361" t="str">
        <f>Cotizador!D25</f>
        <v>Directo</v>
      </c>
      <c r="G8" s="361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</row>
    <row r="9" spans="1:180" x14ac:dyDescent="0.6">
      <c r="A9" s="362"/>
      <c r="B9" s="376"/>
      <c r="C9" s="376"/>
      <c r="D9" s="362"/>
      <c r="E9" s="377"/>
      <c r="F9" s="361"/>
      <c r="G9" s="361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</row>
    <row r="10" spans="1:180" x14ac:dyDescent="0.6">
      <c r="A10" s="362" t="s">
        <v>2</v>
      </c>
      <c r="B10" s="376" t="str">
        <f>Cotizador!F16</f>
        <v>.</v>
      </c>
      <c r="C10" s="376" t="str">
        <f>Cotizador!F17</f>
        <v>.</v>
      </c>
      <c r="D10" s="362" t="str">
        <f>Cotizador!F13</f>
        <v>Avianca</v>
      </c>
      <c r="E10" s="377" t="s">
        <v>304</v>
      </c>
      <c r="F10" s="361" t="str">
        <f>Cotizador!F18</f>
        <v>Directo</v>
      </c>
      <c r="G10" s="361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</row>
    <row r="11" spans="1:180" x14ac:dyDescent="0.6">
      <c r="A11" s="362"/>
      <c r="B11" s="376"/>
      <c r="C11" s="376"/>
      <c r="D11" s="362"/>
      <c r="E11" s="377"/>
      <c r="F11" s="361"/>
      <c r="G11" s="36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</row>
    <row r="12" spans="1:180" ht="21.75" customHeight="1" x14ac:dyDescent="0.6">
      <c r="A12" s="366" t="s">
        <v>31</v>
      </c>
      <c r="B12" s="366"/>
      <c r="C12" s="366"/>
      <c r="D12" s="366"/>
      <c r="E12" s="211"/>
      <c r="F12" s="211"/>
      <c r="G12" s="211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</row>
    <row r="13" spans="1:180" ht="15.75" customHeight="1" x14ac:dyDescent="0.6">
      <c r="A13" s="363" t="s">
        <v>28</v>
      </c>
      <c r="B13" s="363"/>
      <c r="C13" s="363"/>
      <c r="D13" s="363"/>
      <c r="E13" s="211"/>
      <c r="F13" s="211"/>
      <c r="G13" s="211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</row>
    <row r="14" spans="1:180" ht="15.75" customHeight="1" x14ac:dyDescent="0.6">
      <c r="A14" s="363" t="s">
        <v>29</v>
      </c>
      <c r="B14" s="363"/>
      <c r="C14" s="363"/>
      <c r="D14" s="363"/>
      <c r="E14" s="211"/>
      <c r="F14" s="211"/>
      <c r="G14" s="211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</row>
    <row r="15" spans="1:180" ht="15.75" customHeight="1" x14ac:dyDescent="0.6">
      <c r="A15" s="363" t="s">
        <v>253</v>
      </c>
      <c r="B15" s="363"/>
      <c r="C15" s="363"/>
      <c r="D15" s="363"/>
      <c r="E15" s="212"/>
      <c r="F15" s="212"/>
      <c r="G15" s="212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</row>
    <row r="16" spans="1:180" ht="15.75" customHeight="1" x14ac:dyDescent="0.6">
      <c r="A16" s="363" t="s">
        <v>258</v>
      </c>
      <c r="B16" s="363"/>
      <c r="C16" s="363"/>
      <c r="D16" s="363"/>
      <c r="E16" s="212"/>
      <c r="F16" s="212"/>
      <c r="G16" s="212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</row>
    <row r="17" spans="1:180" ht="15.75" customHeight="1" x14ac:dyDescent="0.6">
      <c r="A17" s="363" t="s">
        <v>450</v>
      </c>
      <c r="B17" s="363"/>
      <c r="C17" s="363"/>
      <c r="D17" s="363"/>
      <c r="E17" s="212"/>
      <c r="F17" s="212"/>
      <c r="G17" s="212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</row>
    <row r="18" spans="1:180" ht="15.75" customHeight="1" x14ac:dyDescent="0.6">
      <c r="A18" s="363" t="s">
        <v>291</v>
      </c>
      <c r="B18" s="363"/>
      <c r="C18" s="363"/>
      <c r="D18" s="363"/>
      <c r="E18" s="212"/>
      <c r="F18" s="212"/>
      <c r="G18" s="212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</row>
    <row r="19" spans="1:180" ht="15.75" customHeight="1" x14ac:dyDescent="0.6">
      <c r="A19" s="380" t="s">
        <v>259</v>
      </c>
      <c r="B19" s="380"/>
      <c r="C19" s="380"/>
      <c r="D19" s="380"/>
      <c r="E19" s="212"/>
      <c r="F19" s="212"/>
      <c r="G19" s="212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</row>
    <row r="20" spans="1:180" ht="15.75" customHeight="1" x14ac:dyDescent="0.6">
      <c r="A20" s="363" t="s">
        <v>32</v>
      </c>
      <c r="B20" s="363"/>
      <c r="C20" s="363"/>
      <c r="D20" s="363"/>
      <c r="E20" s="212"/>
      <c r="F20" s="212"/>
      <c r="G20" s="212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</row>
    <row r="21" spans="1:180" ht="15.75" customHeight="1" x14ac:dyDescent="0.6">
      <c r="A21" s="363" t="s">
        <v>425</v>
      </c>
      <c r="B21" s="363"/>
      <c r="C21" s="363"/>
      <c r="D21" s="363"/>
      <c r="E21" s="212"/>
      <c r="F21" s="212"/>
      <c r="G21" s="212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</row>
    <row r="22" spans="1:180" ht="15.75" customHeight="1" x14ac:dyDescent="0.6">
      <c r="A22" s="363" t="s">
        <v>292</v>
      </c>
      <c r="B22" s="363"/>
      <c r="C22" s="363"/>
      <c r="D22" s="363"/>
      <c r="E22" s="212"/>
      <c r="F22" s="212"/>
      <c r="G22" s="21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</row>
    <row r="23" spans="1:180" ht="15.75" customHeight="1" x14ac:dyDescent="0.6">
      <c r="A23" s="363" t="s">
        <v>293</v>
      </c>
      <c r="B23" s="363"/>
      <c r="C23" s="363"/>
      <c r="D23" s="363"/>
      <c r="E23" s="212"/>
      <c r="F23" s="212"/>
      <c r="G23" s="212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</row>
    <row r="24" spans="1:180" ht="15.75" customHeight="1" x14ac:dyDescent="0.6">
      <c r="A24" s="363" t="s">
        <v>295</v>
      </c>
      <c r="B24" s="363"/>
      <c r="C24" s="363"/>
      <c r="D24" s="363"/>
      <c r="E24" s="212"/>
      <c r="F24" s="212"/>
      <c r="G24" s="212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</row>
    <row r="25" spans="1:180" x14ac:dyDescent="0.6">
      <c r="A25" s="384" t="s">
        <v>341</v>
      </c>
      <c r="B25" s="384"/>
      <c r="C25" s="384"/>
      <c r="D25" s="384"/>
      <c r="E25" s="384"/>
      <c r="F25" s="384"/>
      <c r="G25" s="384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</row>
    <row r="26" spans="1:180" x14ac:dyDescent="0.6">
      <c r="A26" s="383"/>
      <c r="B26" s="384"/>
      <c r="C26" s="384"/>
      <c r="D26" s="384"/>
      <c r="E26" s="384"/>
      <c r="F26" s="384"/>
      <c r="G26" s="384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</row>
    <row r="27" spans="1:180" x14ac:dyDescent="0.6">
      <c r="A27" s="382" t="s">
        <v>257</v>
      </c>
      <c r="B27" s="382"/>
      <c r="C27" s="382" t="s">
        <v>35</v>
      </c>
      <c r="D27" s="382"/>
      <c r="E27" s="220" t="s">
        <v>11</v>
      </c>
      <c r="F27" s="220" t="s">
        <v>12</v>
      </c>
      <c r="G27" s="220" t="s">
        <v>3</v>
      </c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</row>
    <row r="28" spans="1:180" ht="18" customHeight="1" x14ac:dyDescent="0.6">
      <c r="A28" s="370" t="str">
        <f>Cotizador!C33</f>
        <v>Hotel Rodadero Inn By GEH Suites</v>
      </c>
      <c r="B28" s="370"/>
      <c r="C28" s="370" t="str">
        <f>Cotizador!D33</f>
        <v>Desayuno</v>
      </c>
      <c r="D28" s="370"/>
      <c r="E28" s="337" t="e">
        <f>Cotizador!AE47</f>
        <v>#DIV/0!</v>
      </c>
      <c r="F28" s="337" t="e">
        <f>Cotizador!AD47</f>
        <v>#DIV/0!</v>
      </c>
      <c r="G28" s="337" t="e">
        <f>(E28*Cotizador!S44)+(F28*Cotizador!R44)</f>
        <v>#DIV/0!</v>
      </c>
      <c r="H28" s="62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</row>
    <row r="29" spans="1:180" ht="17.25" customHeight="1" x14ac:dyDescent="0.6">
      <c r="A29" s="371" t="str">
        <f>Cotizador!C34</f>
        <v>Sansiraka Suites by GEH Suites</v>
      </c>
      <c r="B29" s="371"/>
      <c r="C29" s="371" t="str">
        <f>Cotizador!D34</f>
        <v>Desayuno y Cena</v>
      </c>
      <c r="D29" s="371"/>
      <c r="E29" s="338" t="e">
        <f>Cotizador!AE48</f>
        <v>#DIV/0!</v>
      </c>
      <c r="F29" s="338" t="e">
        <f>Cotizador!AD48</f>
        <v>#DIV/0!</v>
      </c>
      <c r="G29" s="339" t="e">
        <f>(E29*Cotizador!S44)+(F29*Cotizador!R44)</f>
        <v>#DIV/0!</v>
      </c>
      <c r="H29" s="62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</row>
    <row r="30" spans="1:180" ht="17.25" customHeight="1" x14ac:dyDescent="0.6">
      <c r="A30" s="368" t="str">
        <f>Cotizador!C35</f>
        <v>Tamacá Beach Resort</v>
      </c>
      <c r="B30" s="368"/>
      <c r="C30" s="368" t="str">
        <f>Cotizador!D35</f>
        <v>Desayuno y Cena</v>
      </c>
      <c r="D30" s="368"/>
      <c r="E30" s="340" t="e">
        <f>Cotizador!AE49</f>
        <v>#DIV/0!</v>
      </c>
      <c r="F30" s="340" t="e">
        <f>Cotizador!AD49</f>
        <v>#DIV/0!</v>
      </c>
      <c r="G30" s="340" t="e">
        <f>(E30*Cotizador!S44)+(F30*Cotizador!R44)</f>
        <v>#DIV/0!</v>
      </c>
      <c r="H30" s="62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</row>
    <row r="31" spans="1:180" ht="17.25" customHeight="1" x14ac:dyDescent="0.6">
      <c r="A31" s="369" t="str">
        <f>Cotizador!C36</f>
        <v>Hotel Porto Horizonte</v>
      </c>
      <c r="B31" s="369"/>
      <c r="C31" s="369" t="str">
        <f>Cotizador!D36</f>
        <v>Todo Incluído</v>
      </c>
      <c r="D31" s="369"/>
      <c r="E31" s="341" t="e">
        <f>Cotizador!AE50</f>
        <v>#DIV/0!</v>
      </c>
      <c r="F31" s="341" t="e">
        <f>Cotizador!AD50</f>
        <v>#DIV/0!</v>
      </c>
      <c r="G31" s="341" t="e">
        <f>(E31*Cotizador!S44)+(F31*Cotizador!R44)</f>
        <v>#DIV/0!</v>
      </c>
      <c r="H31" s="62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</row>
    <row r="32" spans="1:180" ht="17.25" customHeight="1" x14ac:dyDescent="0.6">
      <c r="A32" s="364" t="s">
        <v>50</v>
      </c>
      <c r="B32" s="364"/>
      <c r="C32" s="213">
        <f>Cotizador!H23</f>
        <v>0</v>
      </c>
      <c r="D32" s="364" t="s">
        <v>34</v>
      </c>
      <c r="E32" s="364"/>
      <c r="F32" s="367">
        <f>Cotizador!H72</f>
        <v>0</v>
      </c>
      <c r="G32" s="367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</row>
    <row r="33" spans="1:180" x14ac:dyDescent="0.6">
      <c r="A33" s="365" t="s">
        <v>349</v>
      </c>
      <c r="B33" s="365"/>
      <c r="C33" s="365"/>
      <c r="D33" s="365"/>
      <c r="E33" s="365"/>
      <c r="F33" s="365"/>
      <c r="G33" s="365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</row>
    <row r="34" spans="1:180" x14ac:dyDescent="0.6">
      <c r="A34" s="221"/>
      <c r="B34" s="385" t="s">
        <v>350</v>
      </c>
      <c r="C34" s="385"/>
      <c r="D34" s="386">
        <f ca="1">TODAY()</f>
        <v>45967</v>
      </c>
      <c r="E34" s="386"/>
      <c r="F34" s="386"/>
      <c r="G34" s="221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</row>
    <row r="35" spans="1:180" x14ac:dyDescent="0.6">
      <c r="A35" s="221"/>
      <c r="B35" s="385"/>
      <c r="C35" s="385"/>
      <c r="D35" s="386"/>
      <c r="E35" s="386"/>
      <c r="F35" s="386"/>
      <c r="G35" s="221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</row>
    <row r="36" spans="1:180" ht="23.25" customHeight="1" x14ac:dyDescent="0.6">
      <c r="A36" s="381"/>
      <c r="B36" s="381"/>
      <c r="C36" s="381"/>
      <c r="D36" s="381"/>
      <c r="E36" s="381"/>
      <c r="F36" s="381"/>
      <c r="G36" s="381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</row>
    <row r="37" spans="1:180" ht="17.25" customHeight="1" x14ac:dyDescent="0.6">
      <c r="A37"/>
      <c r="B37"/>
      <c r="C37"/>
      <c r="D37"/>
      <c r="E37"/>
      <c r="F37"/>
      <c r="G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</row>
    <row r="38" spans="1:180" ht="17.25" customHeight="1" x14ac:dyDescent="0.6">
      <c r="A38"/>
      <c r="B38"/>
      <c r="C38"/>
      <c r="D38"/>
      <c r="E38"/>
      <c r="F38"/>
      <c r="G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</row>
    <row r="39" spans="1:180" ht="17.25" customHeight="1" x14ac:dyDescent="0.6">
      <c r="A39"/>
      <c r="B39"/>
      <c r="C39"/>
      <c r="D39"/>
      <c r="E39"/>
      <c r="F39"/>
      <c r="G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</row>
    <row r="40" spans="1:180" ht="17.25" customHeight="1" x14ac:dyDescent="0.6">
      <c r="A40"/>
      <c r="B40"/>
      <c r="C40"/>
      <c r="D40"/>
      <c r="E40"/>
      <c r="F40"/>
      <c r="G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</row>
    <row r="41" spans="1:180" x14ac:dyDescent="0.6">
      <c r="A41"/>
      <c r="B41"/>
      <c r="C41"/>
      <c r="D41"/>
      <c r="E41"/>
      <c r="F41"/>
      <c r="G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</row>
    <row r="42" spans="1:180" x14ac:dyDescent="0.6">
      <c r="A42"/>
      <c r="B42"/>
      <c r="C42"/>
      <c r="D42"/>
      <c r="E42"/>
      <c r="F42"/>
      <c r="G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</row>
    <row r="43" spans="1:180" x14ac:dyDescent="0.6">
      <c r="A43"/>
      <c r="B43"/>
      <c r="C43"/>
      <c r="D43"/>
      <c r="E43"/>
      <c r="F43"/>
      <c r="G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</row>
    <row r="44" spans="1:180" x14ac:dyDescent="0.6">
      <c r="A44" s="540" t="s">
        <v>451</v>
      </c>
      <c r="B44" s="540"/>
      <c r="C44" s="540"/>
      <c r="D44" s="540"/>
      <c r="E44" s="540"/>
      <c r="F44" s="540"/>
      <c r="G44" s="540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</row>
    <row r="45" spans="1:180" x14ac:dyDescent="0.6">
      <c r="A45" s="540"/>
      <c r="B45" s="540"/>
      <c r="C45" s="540"/>
      <c r="D45" s="540"/>
      <c r="E45" s="540"/>
      <c r="F45" s="540"/>
      <c r="G45" s="540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</row>
    <row r="46" spans="1:180" x14ac:dyDescent="0.6">
      <c r="A46" s="221"/>
      <c r="B46" s="221"/>
      <c r="C46" s="221"/>
      <c r="D46" s="221"/>
      <c r="E46" s="221"/>
      <c r="F46" s="221"/>
      <c r="G46" s="221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</row>
    <row r="47" spans="1:180" x14ac:dyDescent="0.6">
      <c r="A47" s="221"/>
      <c r="B47" s="221"/>
      <c r="C47" s="221"/>
      <c r="D47" s="221"/>
      <c r="E47" s="221"/>
      <c r="F47" s="221"/>
      <c r="G47" s="221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</row>
    <row r="48" spans="1:180" x14ac:dyDescent="0.6">
      <c r="A48" s="221"/>
      <c r="B48" s="221"/>
      <c r="C48" s="221"/>
      <c r="D48" s="221"/>
      <c r="E48" s="221"/>
      <c r="F48" s="221"/>
      <c r="G48" s="221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</row>
    <row r="49" spans="1:180" x14ac:dyDescent="0.6">
      <c r="A49" s="221"/>
      <c r="B49" s="221"/>
      <c r="C49" s="221"/>
      <c r="D49" s="221"/>
      <c r="E49" s="221"/>
      <c r="F49" s="221"/>
      <c r="G49" s="221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</row>
    <row r="50" spans="1:180" x14ac:dyDescent="0.6">
      <c r="A50" s="221"/>
      <c r="B50" s="221"/>
      <c r="C50" s="221"/>
      <c r="D50" s="221"/>
      <c r="E50" s="221"/>
      <c r="F50" s="221"/>
      <c r="G50" s="221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</row>
    <row r="51" spans="1:180" x14ac:dyDescent="0.6">
      <c r="A51" s="221"/>
      <c r="B51" s="221"/>
      <c r="C51" s="221"/>
      <c r="D51" s="221"/>
      <c r="E51" s="221"/>
      <c r="F51" s="221"/>
      <c r="G51" s="22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</row>
    <row r="52" spans="1:180" x14ac:dyDescent="0.6">
      <c r="A52" s="221"/>
      <c r="B52" s="221"/>
      <c r="C52" s="221"/>
      <c r="D52" s="221"/>
      <c r="E52" s="221"/>
      <c r="F52" s="221"/>
      <c r="G52" s="221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</row>
    <row r="53" spans="1:180" x14ac:dyDescent="0.6">
      <c r="A53" s="221"/>
      <c r="B53" s="221"/>
      <c r="C53" s="221"/>
      <c r="D53" s="221"/>
      <c r="E53" s="221"/>
      <c r="F53" s="221"/>
      <c r="G53" s="221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</row>
    <row r="54" spans="1:180" x14ac:dyDescent="0.6">
      <c r="A54" s="221"/>
      <c r="B54" s="221"/>
      <c r="C54" s="221"/>
      <c r="D54" s="221"/>
      <c r="E54" s="221"/>
      <c r="F54" s="221"/>
      <c r="G54" s="221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</row>
    <row r="55" spans="1:180" x14ac:dyDescent="0.6">
      <c r="A55" s="221"/>
      <c r="B55" s="221"/>
      <c r="C55" s="221"/>
      <c r="D55" s="221"/>
      <c r="E55" s="221"/>
      <c r="F55" s="221"/>
      <c r="G55" s="221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</row>
    <row r="56" spans="1:180" x14ac:dyDescent="0.6">
      <c r="A56" s="221"/>
      <c r="B56" s="221"/>
      <c r="C56" s="221"/>
      <c r="D56" s="221"/>
      <c r="E56" s="221"/>
      <c r="F56" s="221"/>
      <c r="G56" s="221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</row>
    <row r="57" spans="1:180" x14ac:dyDescent="0.6">
      <c r="A57" s="378" t="s">
        <v>344</v>
      </c>
      <c r="B57" s="378"/>
      <c r="C57" s="378"/>
      <c r="D57" s="378"/>
      <c r="E57" s="378"/>
      <c r="F57" s="378"/>
      <c r="G57" s="378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</row>
    <row r="58" spans="1:180" x14ac:dyDescent="0.6">
      <c r="A58" s="378"/>
      <c r="B58" s="378"/>
      <c r="C58" s="378"/>
      <c r="D58" s="378"/>
      <c r="E58" s="378"/>
      <c r="F58" s="378"/>
      <c r="G58" s="37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</row>
    <row r="59" spans="1:180" x14ac:dyDescent="0.6">
      <c r="A59" s="379" t="s">
        <v>345</v>
      </c>
      <c r="B59" s="379"/>
      <c r="C59" s="379"/>
      <c r="D59" s="379"/>
      <c r="E59" s="379"/>
      <c r="F59" s="379"/>
      <c r="G59" s="37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</row>
    <row r="60" spans="1:180" x14ac:dyDescent="0.6">
      <c r="A60" s="222"/>
      <c r="B60" s="222"/>
      <c r="C60" s="222"/>
      <c r="D60" s="222"/>
      <c r="E60" s="222"/>
      <c r="F60" s="222"/>
      <c r="G60" s="222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</row>
    <row r="61" spans="1:180" x14ac:dyDescent="0.6">
      <c r="A61" s="222"/>
      <c r="B61" s="222"/>
      <c r="C61" s="222"/>
      <c r="D61" s="222"/>
      <c r="E61" s="222"/>
      <c r="F61" s="222"/>
      <c r="G61" s="222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</row>
    <row r="62" spans="1:180" x14ac:dyDescent="0.6">
      <c r="A62" s="222"/>
      <c r="B62" s="222"/>
      <c r="C62" s="222"/>
      <c r="D62" s="222"/>
      <c r="E62" s="222"/>
      <c r="F62" s="222"/>
      <c r="G62" s="22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</row>
    <row r="63" spans="1:180" x14ac:dyDescent="0.6">
      <c r="A63" s="222"/>
      <c r="B63" s="222"/>
      <c r="C63" s="222"/>
      <c r="D63" s="222"/>
      <c r="E63" s="222"/>
      <c r="F63" s="222"/>
      <c r="G63" s="222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</row>
    <row r="64" spans="1:180" x14ac:dyDescent="0.6">
      <c r="A64" s="221"/>
      <c r="B64" s="221"/>
      <c r="C64" s="221"/>
      <c r="D64" s="221"/>
      <c r="E64" s="221"/>
      <c r="F64" s="221"/>
      <c r="G64" s="221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</row>
    <row r="65" spans="1:180" x14ac:dyDescent="0.6">
      <c r="A65" s="221"/>
      <c r="B65" s="221"/>
      <c r="C65" s="221"/>
      <c r="D65" s="221"/>
      <c r="E65" s="221"/>
      <c r="F65" s="221"/>
      <c r="G65" s="221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</row>
    <row r="66" spans="1:180" x14ac:dyDescent="0.6">
      <c r="A66" s="221"/>
      <c r="B66" s="221"/>
      <c r="C66" s="221"/>
      <c r="D66" s="221"/>
      <c r="E66" s="221"/>
      <c r="F66" s="221"/>
      <c r="G66" s="221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</row>
    <row r="67" spans="1:180" x14ac:dyDescent="0.6">
      <c r="A67" s="221"/>
      <c r="B67" s="221"/>
      <c r="C67" s="221"/>
      <c r="D67" s="221"/>
      <c r="E67" s="221"/>
      <c r="F67" s="221"/>
      <c r="G67" s="221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</row>
    <row r="68" spans="1:180" x14ac:dyDescent="0.6">
      <c r="A68" s="221"/>
      <c r="B68" s="221"/>
      <c r="C68" s="221"/>
      <c r="D68" s="221"/>
      <c r="E68" s="221"/>
      <c r="F68" s="221"/>
      <c r="G68" s="221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</row>
    <row r="69" spans="1:180" x14ac:dyDescent="0.6">
      <c r="A69" s="221"/>
      <c r="B69" s="221"/>
      <c r="C69" s="221"/>
      <c r="D69" s="221"/>
      <c r="E69" s="221"/>
      <c r="F69" s="221"/>
      <c r="G69" s="221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</row>
    <row r="70" spans="1:180" x14ac:dyDescent="0.6">
      <c r="A70"/>
      <c r="B70"/>
      <c r="C70"/>
      <c r="D70"/>
      <c r="E70"/>
      <c r="F70"/>
      <c r="G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</row>
    <row r="71" spans="1:180" x14ac:dyDescent="0.6">
      <c r="A71"/>
      <c r="B71"/>
      <c r="C71"/>
      <c r="D71"/>
      <c r="E71"/>
      <c r="F71"/>
      <c r="G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</row>
    <row r="72" spans="1:180" x14ac:dyDescent="0.6">
      <c r="A72"/>
      <c r="B72"/>
      <c r="C72"/>
      <c r="D72"/>
      <c r="E72"/>
      <c r="F72"/>
      <c r="G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</row>
    <row r="73" spans="1:180" x14ac:dyDescent="0.6">
      <c r="A73"/>
      <c r="B73"/>
      <c r="C73"/>
      <c r="D73"/>
      <c r="E73"/>
      <c r="F73"/>
      <c r="G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</row>
    <row r="74" spans="1:180" x14ac:dyDescent="0.6">
      <c r="A74"/>
      <c r="B74"/>
      <c r="C74"/>
      <c r="D74"/>
      <c r="E74"/>
      <c r="F74"/>
      <c r="G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</row>
    <row r="75" spans="1:180" x14ac:dyDescent="0.6">
      <c r="A75"/>
      <c r="B75"/>
      <c r="C75"/>
      <c r="D75"/>
      <c r="E75"/>
      <c r="F75"/>
      <c r="G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</row>
    <row r="76" spans="1:180" x14ac:dyDescent="0.6">
      <c r="A76"/>
      <c r="B76"/>
      <c r="C76"/>
      <c r="D76"/>
      <c r="E76"/>
      <c r="F76"/>
      <c r="G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</row>
    <row r="77" spans="1:180" x14ac:dyDescent="0.6">
      <c r="A77"/>
      <c r="B77"/>
      <c r="C77"/>
      <c r="D77"/>
      <c r="E77"/>
      <c r="F77"/>
      <c r="G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</row>
    <row r="78" spans="1:180" x14ac:dyDescent="0.6">
      <c r="A78"/>
      <c r="B78"/>
      <c r="C78"/>
      <c r="D78"/>
      <c r="E78"/>
      <c r="F78"/>
      <c r="G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</row>
    <row r="79" spans="1:180" x14ac:dyDescent="0.6">
      <c r="A79"/>
      <c r="B79"/>
      <c r="C79"/>
      <c r="D79"/>
      <c r="E79"/>
      <c r="F79"/>
      <c r="G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</row>
    <row r="80" spans="1:180" x14ac:dyDescent="0.6">
      <c r="A80"/>
      <c r="B80"/>
      <c r="C80"/>
      <c r="D80"/>
      <c r="E80"/>
      <c r="F80"/>
      <c r="G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</row>
    <row r="81" spans="1:180" x14ac:dyDescent="0.6">
      <c r="A81"/>
      <c r="B81"/>
      <c r="C81"/>
      <c r="D81"/>
      <c r="E81"/>
      <c r="F81"/>
      <c r="G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</row>
    <row r="82" spans="1:180" x14ac:dyDescent="0.6">
      <c r="A82"/>
      <c r="B82"/>
      <c r="C82"/>
      <c r="D82"/>
      <c r="E82"/>
      <c r="F82"/>
      <c r="G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</row>
    <row r="83" spans="1:180" x14ac:dyDescent="0.6">
      <c r="A83"/>
      <c r="B83"/>
      <c r="C83"/>
      <c r="D83"/>
      <c r="E83"/>
      <c r="F83"/>
      <c r="G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</row>
    <row r="84" spans="1:180" x14ac:dyDescent="0.6">
      <c r="A84"/>
      <c r="B84"/>
      <c r="C84"/>
      <c r="D84"/>
      <c r="E84"/>
      <c r="F84"/>
      <c r="G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</row>
    <row r="85" spans="1:180" x14ac:dyDescent="0.6">
      <c r="A85"/>
      <c r="B85"/>
      <c r="C85"/>
      <c r="D85"/>
      <c r="E85"/>
      <c r="F85"/>
      <c r="G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</row>
    <row r="86" spans="1:180" x14ac:dyDescent="0.6">
      <c r="A86"/>
      <c r="B86"/>
      <c r="C86"/>
      <c r="D86"/>
      <c r="E86"/>
      <c r="F86"/>
      <c r="G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</row>
    <row r="87" spans="1:180" x14ac:dyDescent="0.6">
      <c r="A87"/>
      <c r="B87"/>
      <c r="C87"/>
      <c r="D87"/>
      <c r="E87"/>
      <c r="F87"/>
      <c r="G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</row>
    <row r="88" spans="1:180" x14ac:dyDescent="0.6">
      <c r="A88"/>
      <c r="B88"/>
      <c r="C88"/>
      <c r="D88"/>
      <c r="E88"/>
      <c r="F88"/>
      <c r="G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</row>
    <row r="89" spans="1:180" x14ac:dyDescent="0.6">
      <c r="A89"/>
      <c r="B89"/>
      <c r="C89"/>
      <c r="D89"/>
      <c r="E89"/>
      <c r="F89"/>
      <c r="G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</row>
    <row r="90" spans="1:180" x14ac:dyDescent="0.6">
      <c r="A90"/>
      <c r="B90"/>
      <c r="C90"/>
      <c r="D90"/>
      <c r="E90"/>
      <c r="F90"/>
      <c r="G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</row>
    <row r="91" spans="1:180" x14ac:dyDescent="0.6">
      <c r="A91"/>
      <c r="B91"/>
      <c r="C91"/>
      <c r="D91"/>
      <c r="E91"/>
      <c r="F91"/>
      <c r="G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</row>
    <row r="92" spans="1:180" x14ac:dyDescent="0.6">
      <c r="A92"/>
      <c r="B92"/>
      <c r="C92"/>
      <c r="D92"/>
      <c r="E92"/>
      <c r="F92"/>
      <c r="G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</row>
    <row r="93" spans="1:180" x14ac:dyDescent="0.6">
      <c r="A93"/>
      <c r="B93"/>
      <c r="C93"/>
      <c r="D93"/>
      <c r="E93"/>
      <c r="F93"/>
      <c r="G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</row>
    <row r="94" spans="1:180" x14ac:dyDescent="0.6">
      <c r="A94"/>
      <c r="B94"/>
      <c r="C94"/>
      <c r="D94"/>
      <c r="E94"/>
      <c r="F94"/>
      <c r="G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</row>
    <row r="95" spans="1:180" x14ac:dyDescent="0.6">
      <c r="A95"/>
      <c r="B95"/>
      <c r="C95"/>
      <c r="D95"/>
      <c r="E95"/>
      <c r="F95"/>
      <c r="G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</row>
    <row r="96" spans="1:180" x14ac:dyDescent="0.6">
      <c r="A96"/>
      <c r="B96"/>
      <c r="C96"/>
      <c r="D96"/>
      <c r="E96"/>
      <c r="F96"/>
      <c r="G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</row>
    <row r="97" spans="1:180" x14ac:dyDescent="0.6">
      <c r="A97"/>
      <c r="B97"/>
      <c r="C97"/>
      <c r="D97"/>
      <c r="E97"/>
      <c r="F97"/>
      <c r="G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</row>
    <row r="98" spans="1:180" x14ac:dyDescent="0.6">
      <c r="A98"/>
      <c r="B98"/>
      <c r="C98"/>
      <c r="D98"/>
      <c r="E98"/>
      <c r="F98"/>
      <c r="G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</row>
    <row r="99" spans="1:180" x14ac:dyDescent="0.6">
      <c r="A99"/>
      <c r="B99"/>
      <c r="C99"/>
      <c r="D99"/>
      <c r="E99"/>
      <c r="F99"/>
      <c r="G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</row>
    <row r="100" spans="1:180" x14ac:dyDescent="0.6">
      <c r="A100"/>
      <c r="B100"/>
      <c r="C100"/>
      <c r="D100"/>
      <c r="E100"/>
      <c r="F100"/>
      <c r="G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</row>
    <row r="101" spans="1:180" x14ac:dyDescent="0.6">
      <c r="A101"/>
      <c r="B101"/>
      <c r="C101"/>
      <c r="D101"/>
      <c r="E101"/>
      <c r="F101"/>
      <c r="G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</row>
    <row r="102" spans="1:180" x14ac:dyDescent="0.6">
      <c r="A102"/>
      <c r="B102"/>
      <c r="C102"/>
      <c r="D102"/>
      <c r="E102"/>
      <c r="F102"/>
      <c r="G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</row>
    <row r="103" spans="1:180" x14ac:dyDescent="0.6">
      <c r="A103"/>
      <c r="B103"/>
      <c r="C103"/>
      <c r="D103"/>
      <c r="E103"/>
      <c r="F103"/>
      <c r="G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</row>
    <row r="104" spans="1:180" x14ac:dyDescent="0.6">
      <c r="A104"/>
      <c r="B104"/>
      <c r="C104"/>
      <c r="D104"/>
      <c r="E104"/>
      <c r="F104"/>
      <c r="G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</row>
    <row r="105" spans="1:180" x14ac:dyDescent="0.6">
      <c r="A105"/>
      <c r="B105"/>
      <c r="C105"/>
      <c r="D105"/>
      <c r="E105"/>
      <c r="F105"/>
      <c r="G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</row>
    <row r="106" spans="1:180" x14ac:dyDescent="0.6">
      <c r="A106"/>
      <c r="B106"/>
      <c r="C106"/>
      <c r="D106"/>
      <c r="E106"/>
      <c r="F106"/>
      <c r="G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</row>
    <row r="107" spans="1:180" x14ac:dyDescent="0.6">
      <c r="A107"/>
      <c r="B107"/>
      <c r="C107"/>
      <c r="D107"/>
      <c r="E107"/>
      <c r="F107"/>
      <c r="G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</row>
    <row r="108" spans="1:180" x14ac:dyDescent="0.6">
      <c r="A108"/>
      <c r="B108"/>
      <c r="C108"/>
      <c r="D108"/>
      <c r="E108"/>
      <c r="F108"/>
      <c r="G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</row>
    <row r="109" spans="1:180" x14ac:dyDescent="0.6">
      <c r="A109"/>
      <c r="B109"/>
      <c r="C109"/>
      <c r="D109"/>
      <c r="E109"/>
      <c r="F109"/>
      <c r="G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</row>
    <row r="110" spans="1:180" x14ac:dyDescent="0.6">
      <c r="A110"/>
      <c r="B110"/>
      <c r="C110"/>
      <c r="D110"/>
      <c r="E110"/>
      <c r="F110"/>
      <c r="G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</row>
    <row r="111" spans="1:180" x14ac:dyDescent="0.6">
      <c r="A111"/>
      <c r="B111"/>
      <c r="C111"/>
      <c r="D111"/>
      <c r="E111"/>
      <c r="F111"/>
      <c r="G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</row>
    <row r="112" spans="1:180" x14ac:dyDescent="0.6">
      <c r="A112"/>
      <c r="B112"/>
      <c r="C112"/>
      <c r="D112"/>
      <c r="E112"/>
      <c r="F112"/>
      <c r="G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</row>
    <row r="113" spans="1:180" x14ac:dyDescent="0.6">
      <c r="A113"/>
      <c r="B113"/>
      <c r="C113"/>
      <c r="D113"/>
      <c r="E113"/>
      <c r="F113"/>
      <c r="G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</row>
    <row r="114" spans="1:180" x14ac:dyDescent="0.6">
      <c r="A114"/>
      <c r="B114"/>
      <c r="C114"/>
      <c r="D114"/>
      <c r="E114"/>
      <c r="F114"/>
      <c r="G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</row>
    <row r="115" spans="1:180" x14ac:dyDescent="0.6">
      <c r="A115"/>
      <c r="B115"/>
      <c r="C115"/>
      <c r="D115"/>
      <c r="E115"/>
      <c r="F115"/>
      <c r="G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</row>
    <row r="116" spans="1:180" x14ac:dyDescent="0.6">
      <c r="A116"/>
      <c r="B116"/>
      <c r="C116"/>
      <c r="D116"/>
      <c r="E116"/>
      <c r="F116"/>
      <c r="G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</row>
    <row r="117" spans="1:180" x14ac:dyDescent="0.6">
      <c r="A117"/>
      <c r="B117"/>
      <c r="C117"/>
      <c r="D117"/>
      <c r="E117"/>
      <c r="F117"/>
      <c r="G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</row>
    <row r="118" spans="1:180" x14ac:dyDescent="0.6">
      <c r="A118"/>
      <c r="B118"/>
      <c r="C118"/>
      <c r="D118"/>
      <c r="E118"/>
      <c r="F118"/>
      <c r="G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</row>
    <row r="119" spans="1:180" x14ac:dyDescent="0.6">
      <c r="A119"/>
      <c r="B119"/>
      <c r="C119"/>
      <c r="D119"/>
      <c r="E119"/>
      <c r="F119"/>
      <c r="G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</row>
    <row r="120" spans="1:180" x14ac:dyDescent="0.6">
      <c r="A120"/>
      <c r="B120"/>
      <c r="C120"/>
      <c r="D120"/>
      <c r="E120"/>
      <c r="F120"/>
      <c r="G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</row>
    <row r="121" spans="1:180" x14ac:dyDescent="0.6">
      <c r="A121"/>
      <c r="B121"/>
      <c r="C121"/>
      <c r="D121"/>
      <c r="E121"/>
      <c r="F121"/>
      <c r="G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</row>
    <row r="122" spans="1:180" x14ac:dyDescent="0.6">
      <c r="A122"/>
      <c r="B122"/>
      <c r="C122"/>
      <c r="D122"/>
      <c r="E122"/>
      <c r="F122"/>
      <c r="G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</row>
    <row r="123" spans="1:180" x14ac:dyDescent="0.6">
      <c r="A123"/>
      <c r="B123"/>
      <c r="C123"/>
      <c r="D123"/>
      <c r="E123"/>
      <c r="F123"/>
      <c r="G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</row>
    <row r="124" spans="1:180" x14ac:dyDescent="0.6">
      <c r="A124"/>
      <c r="B124"/>
      <c r="C124"/>
      <c r="D124"/>
      <c r="E124"/>
      <c r="F124"/>
      <c r="G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</row>
    <row r="125" spans="1:180" x14ac:dyDescent="0.6">
      <c r="A125"/>
      <c r="B125"/>
      <c r="C125"/>
      <c r="D125"/>
      <c r="E125"/>
      <c r="F125"/>
      <c r="G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</row>
    <row r="126" spans="1:180" x14ac:dyDescent="0.6">
      <c r="A126"/>
      <c r="B126"/>
      <c r="C126"/>
      <c r="D126"/>
      <c r="E126"/>
      <c r="F126"/>
      <c r="G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</row>
    <row r="127" spans="1:180" x14ac:dyDescent="0.6">
      <c r="A127"/>
      <c r="B127"/>
      <c r="C127"/>
      <c r="D127"/>
      <c r="E127"/>
      <c r="F127"/>
      <c r="G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</row>
    <row r="128" spans="1:180" x14ac:dyDescent="0.6">
      <c r="A128"/>
      <c r="B128"/>
      <c r="C128"/>
      <c r="D128"/>
      <c r="E128"/>
      <c r="F128"/>
      <c r="G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</row>
    <row r="129" spans="1:180" x14ac:dyDescent="0.6">
      <c r="A129"/>
      <c r="B129"/>
      <c r="C129"/>
      <c r="D129"/>
      <c r="E129"/>
      <c r="F129"/>
      <c r="G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</row>
    <row r="130" spans="1:180" x14ac:dyDescent="0.6">
      <c r="A130"/>
      <c r="B130"/>
      <c r="C130"/>
      <c r="D130"/>
      <c r="E130"/>
      <c r="F130"/>
      <c r="G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</row>
    <row r="131" spans="1:180" x14ac:dyDescent="0.6">
      <c r="A131"/>
      <c r="B131"/>
      <c r="C131"/>
      <c r="D131"/>
      <c r="E131"/>
      <c r="F131"/>
      <c r="G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</row>
    <row r="132" spans="1:180" x14ac:dyDescent="0.6">
      <c r="A132"/>
      <c r="B132"/>
      <c r="C132"/>
      <c r="D132"/>
      <c r="E132"/>
      <c r="F132"/>
      <c r="G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</row>
    <row r="133" spans="1:180" x14ac:dyDescent="0.6">
      <c r="A133"/>
      <c r="B133"/>
      <c r="C133"/>
      <c r="D133"/>
      <c r="E133"/>
      <c r="F133"/>
      <c r="G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</row>
    <row r="134" spans="1:180" x14ac:dyDescent="0.6">
      <c r="A134"/>
      <c r="B134"/>
      <c r="C134"/>
      <c r="D134"/>
      <c r="E134"/>
      <c r="F134"/>
      <c r="G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</row>
    <row r="135" spans="1:180" x14ac:dyDescent="0.6">
      <c r="A135"/>
      <c r="B135"/>
      <c r="C135"/>
      <c r="D135"/>
      <c r="E135"/>
      <c r="F135"/>
      <c r="G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</row>
    <row r="136" spans="1:180" x14ac:dyDescent="0.6">
      <c r="A136"/>
      <c r="B136"/>
      <c r="C136"/>
      <c r="D136"/>
      <c r="E136"/>
      <c r="F136"/>
      <c r="G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</row>
    <row r="137" spans="1:180" x14ac:dyDescent="0.6">
      <c r="A137"/>
      <c r="B137"/>
      <c r="C137"/>
      <c r="D137"/>
      <c r="E137"/>
      <c r="F137"/>
      <c r="G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</row>
    <row r="138" spans="1:180" x14ac:dyDescent="0.6">
      <c r="A138"/>
      <c r="B138"/>
      <c r="C138"/>
      <c r="D138"/>
      <c r="E138"/>
      <c r="F138"/>
      <c r="G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</row>
    <row r="139" spans="1:180" x14ac:dyDescent="0.6">
      <c r="A139"/>
      <c r="B139"/>
      <c r="C139"/>
      <c r="D139"/>
      <c r="E139"/>
      <c r="F139"/>
      <c r="G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</row>
    <row r="140" spans="1:180" x14ac:dyDescent="0.6">
      <c r="A140"/>
      <c r="B140"/>
      <c r="C140"/>
      <c r="D140"/>
      <c r="E140"/>
      <c r="F140"/>
      <c r="G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</row>
    <row r="141" spans="1:180" x14ac:dyDescent="0.6">
      <c r="A141"/>
      <c r="B141"/>
      <c r="C141"/>
      <c r="D141"/>
      <c r="E141"/>
      <c r="F141"/>
      <c r="G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</row>
    <row r="142" spans="1:180" x14ac:dyDescent="0.6">
      <c r="A142"/>
      <c r="B142"/>
      <c r="C142"/>
      <c r="D142"/>
      <c r="E142"/>
      <c r="F142"/>
      <c r="G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</row>
    <row r="143" spans="1:180" x14ac:dyDescent="0.6">
      <c r="A143"/>
      <c r="B143"/>
      <c r="C143"/>
      <c r="D143"/>
      <c r="E143"/>
      <c r="F143"/>
      <c r="G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</row>
    <row r="144" spans="1:180" x14ac:dyDescent="0.6">
      <c r="A144"/>
      <c r="B144"/>
      <c r="C144"/>
      <c r="D144"/>
      <c r="E144"/>
      <c r="F144"/>
      <c r="G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</row>
    <row r="145" spans="1:180" x14ac:dyDescent="0.6">
      <c r="A145"/>
      <c r="B145"/>
      <c r="C145"/>
      <c r="D145"/>
      <c r="E145"/>
      <c r="F145"/>
      <c r="G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</row>
    <row r="146" spans="1:180" x14ac:dyDescent="0.6">
      <c r="A146"/>
      <c r="B146"/>
      <c r="C146"/>
      <c r="D146"/>
      <c r="E146"/>
      <c r="F146"/>
      <c r="G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</row>
    <row r="147" spans="1:180" x14ac:dyDescent="0.6">
      <c r="A147"/>
      <c r="B147"/>
      <c r="C147"/>
      <c r="D147"/>
      <c r="E147"/>
      <c r="F147"/>
      <c r="G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</row>
    <row r="148" spans="1:180" x14ac:dyDescent="0.6">
      <c r="A148"/>
      <c r="B148"/>
      <c r="C148"/>
      <c r="D148"/>
      <c r="E148"/>
      <c r="F148"/>
      <c r="G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</row>
    <row r="149" spans="1:180" x14ac:dyDescent="0.6">
      <c r="A149"/>
      <c r="B149"/>
      <c r="C149"/>
      <c r="D149"/>
      <c r="E149"/>
      <c r="F149"/>
      <c r="G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</row>
    <row r="150" spans="1:180" x14ac:dyDescent="0.6">
      <c r="A150"/>
      <c r="B150"/>
      <c r="C150"/>
      <c r="D150"/>
      <c r="E150"/>
      <c r="F150"/>
      <c r="G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</row>
    <row r="151" spans="1:180" x14ac:dyDescent="0.6">
      <c r="A151"/>
      <c r="B151"/>
      <c r="C151"/>
      <c r="D151"/>
      <c r="E151"/>
      <c r="F151"/>
      <c r="G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</row>
    <row r="152" spans="1:180" x14ac:dyDescent="0.6">
      <c r="A152"/>
      <c r="B152"/>
      <c r="C152"/>
      <c r="D152"/>
      <c r="E152"/>
      <c r="F152"/>
      <c r="G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</row>
    <row r="153" spans="1:180" x14ac:dyDescent="0.6">
      <c r="A153"/>
      <c r="B153"/>
      <c r="C153"/>
      <c r="D153"/>
      <c r="E153"/>
      <c r="F153"/>
      <c r="G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</row>
    <row r="154" spans="1:180" x14ac:dyDescent="0.6">
      <c r="A154"/>
      <c r="B154"/>
      <c r="C154"/>
      <c r="D154"/>
      <c r="E154"/>
      <c r="F154"/>
      <c r="G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</row>
    <row r="155" spans="1:180" x14ac:dyDescent="0.6">
      <c r="A155"/>
      <c r="B155"/>
      <c r="C155"/>
      <c r="D155"/>
      <c r="E155"/>
      <c r="F155"/>
      <c r="G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</row>
    <row r="156" spans="1:180" x14ac:dyDescent="0.6">
      <c r="A156"/>
      <c r="B156"/>
      <c r="C156"/>
      <c r="D156"/>
      <c r="E156"/>
      <c r="F156"/>
      <c r="G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</row>
    <row r="157" spans="1:180" x14ac:dyDescent="0.6">
      <c r="A157"/>
      <c r="B157"/>
      <c r="C157"/>
      <c r="D157"/>
      <c r="E157"/>
      <c r="F157"/>
      <c r="G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</row>
    <row r="158" spans="1:180" x14ac:dyDescent="0.6">
      <c r="A158"/>
      <c r="B158"/>
      <c r="C158"/>
      <c r="D158"/>
      <c r="E158"/>
      <c r="F158"/>
      <c r="G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</row>
    <row r="159" spans="1:180" x14ac:dyDescent="0.6">
      <c r="A159"/>
      <c r="B159"/>
      <c r="C159"/>
      <c r="D159"/>
      <c r="E159"/>
      <c r="F159"/>
      <c r="G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</row>
    <row r="160" spans="1:180" x14ac:dyDescent="0.6">
      <c r="A160"/>
      <c r="B160"/>
      <c r="C160"/>
      <c r="D160"/>
      <c r="E160"/>
      <c r="F160"/>
      <c r="G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</row>
    <row r="161" spans="1:180" x14ac:dyDescent="0.6">
      <c r="A161"/>
      <c r="B161"/>
      <c r="C161"/>
      <c r="D161"/>
      <c r="E161"/>
      <c r="F161"/>
      <c r="G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</row>
    <row r="162" spans="1:180" x14ac:dyDescent="0.6">
      <c r="A162"/>
      <c r="B162"/>
      <c r="C162"/>
      <c r="D162"/>
      <c r="E162"/>
      <c r="F162"/>
      <c r="G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</row>
    <row r="163" spans="1:180" x14ac:dyDescent="0.6">
      <c r="A163"/>
      <c r="B163"/>
      <c r="C163"/>
      <c r="D163"/>
      <c r="E163"/>
      <c r="F163"/>
      <c r="G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</row>
    <row r="164" spans="1:180" x14ac:dyDescent="0.6">
      <c r="A164"/>
      <c r="B164"/>
      <c r="C164"/>
      <c r="D164"/>
      <c r="E164"/>
      <c r="F164"/>
      <c r="G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</row>
    <row r="165" spans="1:180" x14ac:dyDescent="0.6">
      <c r="A165"/>
      <c r="B165"/>
      <c r="C165"/>
      <c r="D165"/>
      <c r="E165"/>
      <c r="F165"/>
      <c r="G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</row>
    <row r="166" spans="1:180" x14ac:dyDescent="0.6">
      <c r="A166"/>
      <c r="B166"/>
      <c r="C166"/>
      <c r="D166"/>
      <c r="E166"/>
      <c r="F166"/>
      <c r="G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</row>
    <row r="167" spans="1:180" x14ac:dyDescent="0.6">
      <c r="A167"/>
      <c r="B167"/>
      <c r="C167"/>
      <c r="D167"/>
      <c r="E167"/>
      <c r="F167"/>
      <c r="G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</row>
    <row r="168" spans="1:180" x14ac:dyDescent="0.6">
      <c r="A168"/>
      <c r="B168"/>
      <c r="C168"/>
      <c r="D168"/>
      <c r="E168"/>
      <c r="F168"/>
      <c r="G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</row>
    <row r="169" spans="1:180" x14ac:dyDescent="0.6">
      <c r="A169"/>
      <c r="B169"/>
      <c r="C169"/>
      <c r="D169"/>
      <c r="E169"/>
      <c r="F169"/>
      <c r="G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</row>
    <row r="170" spans="1:180" x14ac:dyDescent="0.6">
      <c r="A170"/>
      <c r="B170"/>
      <c r="C170"/>
      <c r="D170"/>
      <c r="E170"/>
      <c r="F170"/>
      <c r="G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</row>
    <row r="171" spans="1:180" x14ac:dyDescent="0.6">
      <c r="A171"/>
      <c r="B171"/>
      <c r="C171"/>
      <c r="D171"/>
      <c r="E171"/>
      <c r="F171"/>
      <c r="G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</row>
    <row r="172" spans="1:180" x14ac:dyDescent="0.6">
      <c r="A172"/>
      <c r="B172"/>
      <c r="C172"/>
      <c r="D172"/>
      <c r="E172"/>
      <c r="F172"/>
      <c r="G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</row>
    <row r="173" spans="1:180" x14ac:dyDescent="0.6">
      <c r="A173"/>
      <c r="B173"/>
      <c r="C173"/>
      <c r="D173"/>
      <c r="E173"/>
      <c r="F173"/>
      <c r="G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</row>
    <row r="174" spans="1:180" x14ac:dyDescent="0.6">
      <c r="A174"/>
      <c r="B174"/>
      <c r="C174"/>
      <c r="D174"/>
      <c r="E174"/>
      <c r="F174"/>
      <c r="G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</row>
    <row r="175" spans="1:180" x14ac:dyDescent="0.6">
      <c r="A175"/>
      <c r="B175"/>
      <c r="C175"/>
      <c r="D175"/>
      <c r="E175"/>
      <c r="F175"/>
      <c r="G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</row>
    <row r="176" spans="1:180" x14ac:dyDescent="0.6">
      <c r="A176"/>
      <c r="B176"/>
      <c r="C176"/>
      <c r="D176"/>
      <c r="E176"/>
      <c r="F176"/>
      <c r="G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</row>
    <row r="177" spans="1:180" x14ac:dyDescent="0.6">
      <c r="A177"/>
      <c r="B177"/>
      <c r="C177"/>
      <c r="D177"/>
      <c r="E177"/>
      <c r="F177"/>
      <c r="G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</row>
    <row r="178" spans="1:180" x14ac:dyDescent="0.6">
      <c r="A178"/>
      <c r="B178"/>
      <c r="C178"/>
      <c r="D178"/>
      <c r="E178"/>
      <c r="F178"/>
      <c r="G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</row>
    <row r="179" spans="1:180" x14ac:dyDescent="0.6">
      <c r="A179"/>
      <c r="B179"/>
      <c r="C179"/>
      <c r="D179"/>
      <c r="E179"/>
      <c r="F179"/>
      <c r="G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</row>
    <row r="180" spans="1:180" x14ac:dyDescent="0.6">
      <c r="A180"/>
      <c r="B180"/>
      <c r="C180"/>
      <c r="D180"/>
      <c r="E180"/>
      <c r="F180"/>
      <c r="G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</row>
    <row r="181" spans="1:180" x14ac:dyDescent="0.6">
      <c r="A181"/>
      <c r="B181"/>
      <c r="C181"/>
      <c r="D181"/>
      <c r="E181"/>
      <c r="F181"/>
      <c r="G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</row>
    <row r="182" spans="1:180" x14ac:dyDescent="0.6">
      <c r="A182"/>
      <c r="B182"/>
      <c r="C182"/>
      <c r="D182"/>
      <c r="E182"/>
      <c r="F182"/>
      <c r="G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</row>
    <row r="183" spans="1:180" x14ac:dyDescent="0.6">
      <c r="A183"/>
      <c r="B183"/>
      <c r="C183"/>
      <c r="D183"/>
      <c r="E183"/>
      <c r="F183"/>
      <c r="G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</row>
    <row r="184" spans="1:180" x14ac:dyDescent="0.6">
      <c r="A184"/>
      <c r="B184"/>
      <c r="C184"/>
      <c r="D184"/>
      <c r="E184"/>
      <c r="F184"/>
      <c r="G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</row>
    <row r="185" spans="1:180" x14ac:dyDescent="0.6">
      <c r="A185"/>
      <c r="B185"/>
      <c r="C185"/>
      <c r="D185"/>
      <c r="E185"/>
      <c r="F185"/>
      <c r="G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</row>
    <row r="186" spans="1:180" x14ac:dyDescent="0.6">
      <c r="A186"/>
      <c r="B186"/>
      <c r="C186"/>
      <c r="D186"/>
      <c r="E186"/>
      <c r="F186"/>
      <c r="G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</row>
    <row r="187" spans="1:180" x14ac:dyDescent="0.6">
      <c r="A187"/>
      <c r="B187"/>
      <c r="C187"/>
      <c r="D187"/>
      <c r="E187"/>
      <c r="F187"/>
      <c r="G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</row>
    <row r="188" spans="1:180" x14ac:dyDescent="0.6">
      <c r="A188"/>
      <c r="B188"/>
      <c r="C188"/>
      <c r="D188"/>
      <c r="E188"/>
      <c r="F188"/>
      <c r="G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</row>
    <row r="189" spans="1:180" x14ac:dyDescent="0.6">
      <c r="A189"/>
      <c r="B189"/>
      <c r="C189"/>
      <c r="D189"/>
      <c r="E189"/>
      <c r="F189"/>
      <c r="G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</row>
    <row r="190" spans="1:180" x14ac:dyDescent="0.6">
      <c r="A190"/>
      <c r="B190"/>
      <c r="C190"/>
      <c r="D190"/>
      <c r="E190"/>
      <c r="F190"/>
      <c r="G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</row>
    <row r="191" spans="1:180" x14ac:dyDescent="0.6">
      <c r="A191"/>
      <c r="B191"/>
      <c r="C191"/>
      <c r="D191"/>
      <c r="E191"/>
      <c r="F191"/>
      <c r="G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</row>
    <row r="192" spans="1:180" x14ac:dyDescent="0.6">
      <c r="A192"/>
      <c r="B192"/>
      <c r="C192"/>
      <c r="D192"/>
      <c r="E192"/>
      <c r="F192"/>
      <c r="G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</row>
    <row r="193" spans="1:180" x14ac:dyDescent="0.6">
      <c r="A193"/>
      <c r="B193"/>
      <c r="C193"/>
      <c r="D193"/>
      <c r="E193"/>
      <c r="F193"/>
      <c r="G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</row>
    <row r="194" spans="1:180" x14ac:dyDescent="0.6">
      <c r="A194"/>
      <c r="B194"/>
      <c r="C194"/>
      <c r="D194"/>
      <c r="E194"/>
      <c r="F194"/>
      <c r="G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</row>
    <row r="195" spans="1:180" x14ac:dyDescent="0.6">
      <c r="A195"/>
      <c r="B195"/>
      <c r="C195"/>
      <c r="D195"/>
      <c r="E195"/>
      <c r="F195"/>
      <c r="G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</row>
    <row r="196" spans="1:180" x14ac:dyDescent="0.6">
      <c r="A196"/>
      <c r="B196"/>
      <c r="C196"/>
      <c r="D196"/>
      <c r="E196"/>
      <c r="F196"/>
      <c r="G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</row>
    <row r="197" spans="1:180" x14ac:dyDescent="0.6">
      <c r="A197"/>
      <c r="B197"/>
      <c r="C197"/>
      <c r="D197"/>
      <c r="E197"/>
      <c r="F197"/>
      <c r="G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</row>
    <row r="198" spans="1:180" x14ac:dyDescent="0.6">
      <c r="A198"/>
      <c r="B198"/>
      <c r="C198"/>
      <c r="D198"/>
      <c r="E198"/>
      <c r="F198"/>
      <c r="G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</row>
    <row r="199" spans="1:180" x14ac:dyDescent="0.6">
      <c r="A199"/>
      <c r="B199"/>
      <c r="C199"/>
      <c r="D199"/>
      <c r="E199"/>
      <c r="F199"/>
      <c r="G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</row>
    <row r="200" spans="1:180" x14ac:dyDescent="0.6">
      <c r="A200"/>
      <c r="B200"/>
      <c r="C200"/>
      <c r="D200"/>
      <c r="E200"/>
      <c r="F200"/>
      <c r="G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</row>
    <row r="201" spans="1:180" x14ac:dyDescent="0.6">
      <c r="A201"/>
      <c r="B201"/>
      <c r="C201"/>
      <c r="D201"/>
      <c r="E201"/>
      <c r="F201"/>
      <c r="G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</row>
    <row r="202" spans="1:180" x14ac:dyDescent="0.6">
      <c r="A202"/>
      <c r="B202"/>
      <c r="C202"/>
      <c r="D202"/>
      <c r="E202"/>
      <c r="F202"/>
      <c r="G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</row>
    <row r="203" spans="1:180" x14ac:dyDescent="0.6">
      <c r="A203"/>
      <c r="B203"/>
      <c r="C203"/>
      <c r="D203"/>
      <c r="E203"/>
      <c r="F203"/>
      <c r="G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</row>
    <row r="204" spans="1:180" x14ac:dyDescent="0.6">
      <c r="A204"/>
      <c r="B204"/>
      <c r="C204"/>
      <c r="D204"/>
      <c r="E204"/>
      <c r="F204"/>
      <c r="G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</row>
    <row r="205" spans="1:180" x14ac:dyDescent="0.6">
      <c r="A205"/>
      <c r="B205"/>
      <c r="C205"/>
      <c r="D205"/>
      <c r="E205"/>
      <c r="F205"/>
      <c r="G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</row>
    <row r="206" spans="1:180" x14ac:dyDescent="0.6">
      <c r="A206"/>
      <c r="B206"/>
      <c r="C206"/>
      <c r="D206"/>
      <c r="E206"/>
      <c r="F206"/>
      <c r="G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</row>
    <row r="207" spans="1:180" x14ac:dyDescent="0.6">
      <c r="A207"/>
      <c r="B207"/>
      <c r="C207"/>
      <c r="D207"/>
      <c r="E207"/>
      <c r="F207"/>
      <c r="G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</row>
    <row r="208" spans="1:180" x14ac:dyDescent="0.6">
      <c r="A208"/>
      <c r="B208"/>
      <c r="C208"/>
      <c r="D208"/>
      <c r="E208"/>
      <c r="F208"/>
      <c r="G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</row>
    <row r="209" spans="1:135" x14ac:dyDescent="0.6">
      <c r="A209"/>
      <c r="B209"/>
      <c r="C209"/>
      <c r="D209"/>
      <c r="E209"/>
      <c r="F209"/>
      <c r="G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</row>
    <row r="210" spans="1:135" x14ac:dyDescent="0.6">
      <c r="A210"/>
      <c r="B210"/>
      <c r="C210"/>
      <c r="D210"/>
      <c r="E210"/>
      <c r="F210"/>
      <c r="G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</row>
    <row r="211" spans="1:135" x14ac:dyDescent="0.6">
      <c r="A211"/>
      <c r="B211"/>
      <c r="C211"/>
      <c r="D211"/>
      <c r="E211"/>
      <c r="F211"/>
      <c r="G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</row>
    <row r="212" spans="1:135" x14ac:dyDescent="0.6">
      <c r="A212"/>
      <c r="B212"/>
      <c r="C212"/>
      <c r="D212"/>
      <c r="E212"/>
      <c r="F212"/>
      <c r="G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</row>
    <row r="213" spans="1:135" x14ac:dyDescent="0.6">
      <c r="A213"/>
      <c r="B213"/>
      <c r="C213"/>
      <c r="D213"/>
      <c r="E213"/>
      <c r="F213"/>
      <c r="G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</row>
    <row r="214" spans="1:135" x14ac:dyDescent="0.6">
      <c r="A214"/>
      <c r="B214"/>
      <c r="C214"/>
      <c r="D214"/>
      <c r="E214"/>
      <c r="F214"/>
      <c r="G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</row>
    <row r="215" spans="1:135" x14ac:dyDescent="0.6">
      <c r="A215"/>
      <c r="B215"/>
      <c r="C215"/>
      <c r="D215"/>
      <c r="E215"/>
      <c r="F215"/>
      <c r="G215"/>
    </row>
    <row r="216" spans="1:135" x14ac:dyDescent="0.6">
      <c r="A216"/>
      <c r="B216"/>
      <c r="C216"/>
      <c r="D216"/>
      <c r="E216"/>
      <c r="F216"/>
      <c r="G216"/>
    </row>
    <row r="217" spans="1:135" x14ac:dyDescent="0.6">
      <c r="A217"/>
      <c r="B217"/>
      <c r="C217"/>
      <c r="D217"/>
      <c r="E217"/>
      <c r="F217"/>
      <c r="G217"/>
    </row>
    <row r="218" spans="1:135" x14ac:dyDescent="0.6">
      <c r="A218"/>
      <c r="B218"/>
      <c r="C218"/>
      <c r="D218"/>
      <c r="E218"/>
      <c r="F218"/>
      <c r="G218"/>
    </row>
    <row r="219" spans="1:135" x14ac:dyDescent="0.6">
      <c r="A219"/>
      <c r="B219"/>
      <c r="C219"/>
      <c r="D219"/>
      <c r="E219"/>
      <c r="F219"/>
      <c r="G219"/>
    </row>
    <row r="220" spans="1:135" x14ac:dyDescent="0.6">
      <c r="A220"/>
      <c r="B220"/>
      <c r="C220"/>
      <c r="D220"/>
      <c r="E220"/>
      <c r="F220"/>
      <c r="G220"/>
    </row>
    <row r="221" spans="1:135" x14ac:dyDescent="0.6">
      <c r="A221"/>
      <c r="B221"/>
      <c r="C221"/>
      <c r="D221"/>
      <c r="E221"/>
      <c r="F221"/>
      <c r="G221"/>
    </row>
    <row r="222" spans="1:135" x14ac:dyDescent="0.6">
      <c r="A222"/>
      <c r="B222"/>
      <c r="C222"/>
      <c r="D222"/>
      <c r="E222"/>
      <c r="F222"/>
      <c r="G222"/>
    </row>
    <row r="223" spans="1:135" x14ac:dyDescent="0.6">
      <c r="A223"/>
      <c r="B223"/>
      <c r="C223"/>
      <c r="D223"/>
      <c r="E223"/>
      <c r="F223"/>
      <c r="G223"/>
    </row>
    <row r="224" spans="1:135" x14ac:dyDescent="0.6">
      <c r="A224"/>
      <c r="B224"/>
      <c r="C224"/>
      <c r="D224"/>
      <c r="E224"/>
      <c r="F224"/>
      <c r="G224"/>
    </row>
    <row r="225" spans="1:7" x14ac:dyDescent="0.6">
      <c r="A225"/>
      <c r="B225"/>
      <c r="C225"/>
      <c r="D225"/>
      <c r="E225"/>
      <c r="F225"/>
      <c r="G225"/>
    </row>
    <row r="226" spans="1:7" x14ac:dyDescent="0.6">
      <c r="A226"/>
      <c r="B226"/>
      <c r="C226"/>
      <c r="D226"/>
      <c r="E226"/>
      <c r="F226"/>
      <c r="G226"/>
    </row>
    <row r="227" spans="1:7" x14ac:dyDescent="0.6">
      <c r="A227"/>
      <c r="B227"/>
      <c r="C227"/>
      <c r="D227"/>
      <c r="E227"/>
      <c r="F227"/>
      <c r="G227"/>
    </row>
    <row r="228" spans="1:7" x14ac:dyDescent="0.6">
      <c r="A228"/>
      <c r="B228"/>
      <c r="C228"/>
      <c r="D228"/>
      <c r="E228"/>
      <c r="F228"/>
      <c r="G228"/>
    </row>
    <row r="229" spans="1:7" x14ac:dyDescent="0.6">
      <c r="A229"/>
      <c r="B229"/>
      <c r="C229"/>
      <c r="D229"/>
      <c r="E229"/>
      <c r="F229"/>
      <c r="G229"/>
    </row>
    <row r="230" spans="1:7" x14ac:dyDescent="0.6">
      <c r="A230"/>
      <c r="B230"/>
      <c r="C230"/>
      <c r="D230"/>
      <c r="E230"/>
      <c r="F230"/>
      <c r="G230"/>
    </row>
    <row r="231" spans="1:7" x14ac:dyDescent="0.6">
      <c r="A231"/>
      <c r="B231"/>
      <c r="C231"/>
      <c r="D231"/>
      <c r="E231"/>
      <c r="F231"/>
      <c r="G231"/>
    </row>
    <row r="232" spans="1:7" x14ac:dyDescent="0.6">
      <c r="A232"/>
      <c r="B232"/>
      <c r="C232"/>
      <c r="D232"/>
      <c r="E232"/>
      <c r="F232"/>
      <c r="G232"/>
    </row>
    <row r="233" spans="1:7" x14ac:dyDescent="0.6">
      <c r="A233"/>
      <c r="B233"/>
      <c r="C233"/>
      <c r="D233"/>
      <c r="E233"/>
      <c r="F233"/>
      <c r="G233"/>
    </row>
    <row r="234" spans="1:7" x14ac:dyDescent="0.6">
      <c r="A234"/>
      <c r="B234"/>
      <c r="C234"/>
      <c r="D234"/>
      <c r="E234"/>
      <c r="F234"/>
      <c r="G234"/>
    </row>
    <row r="235" spans="1:7" x14ac:dyDescent="0.6">
      <c r="A235"/>
      <c r="B235"/>
      <c r="C235"/>
      <c r="D235"/>
      <c r="E235"/>
      <c r="F235"/>
      <c r="G235"/>
    </row>
    <row r="236" spans="1:7" x14ac:dyDescent="0.6">
      <c r="A236"/>
      <c r="B236"/>
      <c r="C236"/>
      <c r="D236"/>
      <c r="E236"/>
      <c r="F236"/>
      <c r="G236"/>
    </row>
    <row r="237" spans="1:7" x14ac:dyDescent="0.6">
      <c r="A237"/>
      <c r="B237"/>
      <c r="C237"/>
      <c r="D237"/>
      <c r="E237"/>
      <c r="F237"/>
      <c r="G237"/>
    </row>
    <row r="238" spans="1:7" x14ac:dyDescent="0.6">
      <c r="A238"/>
      <c r="B238"/>
      <c r="C238"/>
      <c r="D238"/>
      <c r="E238"/>
      <c r="F238"/>
      <c r="G238"/>
    </row>
    <row r="239" spans="1:7" x14ac:dyDescent="0.6">
      <c r="A239"/>
      <c r="B239"/>
      <c r="C239"/>
      <c r="D239"/>
      <c r="E239"/>
      <c r="F239"/>
      <c r="G239"/>
    </row>
    <row r="240" spans="1:7" x14ac:dyDescent="0.6">
      <c r="A240"/>
      <c r="B240"/>
      <c r="C240"/>
      <c r="D240"/>
      <c r="E240"/>
      <c r="F240"/>
      <c r="G240"/>
    </row>
    <row r="241" spans="1:7" x14ac:dyDescent="0.6">
      <c r="A241"/>
      <c r="B241"/>
      <c r="C241"/>
      <c r="D241"/>
      <c r="E241"/>
      <c r="F241"/>
      <c r="G241"/>
    </row>
    <row r="242" spans="1:7" x14ac:dyDescent="0.6">
      <c r="A242"/>
      <c r="B242"/>
      <c r="C242"/>
      <c r="D242"/>
      <c r="E242"/>
      <c r="F242"/>
      <c r="G242"/>
    </row>
    <row r="243" spans="1:7" x14ac:dyDescent="0.6">
      <c r="A243"/>
      <c r="B243"/>
      <c r="C243"/>
      <c r="D243"/>
      <c r="E243"/>
      <c r="F243"/>
      <c r="G243"/>
    </row>
    <row r="244" spans="1:7" x14ac:dyDescent="0.6">
      <c r="A244"/>
      <c r="B244"/>
      <c r="C244"/>
      <c r="D244"/>
      <c r="E244"/>
      <c r="F244"/>
      <c r="G244"/>
    </row>
    <row r="245" spans="1:7" x14ac:dyDescent="0.6">
      <c r="A245"/>
      <c r="B245"/>
      <c r="C245"/>
      <c r="D245"/>
      <c r="E245"/>
      <c r="F245"/>
      <c r="G245"/>
    </row>
    <row r="246" spans="1:7" x14ac:dyDescent="0.6">
      <c r="A246"/>
      <c r="B246"/>
      <c r="C246"/>
      <c r="D246"/>
      <c r="E246"/>
      <c r="F246"/>
      <c r="G246"/>
    </row>
    <row r="247" spans="1:7" x14ac:dyDescent="0.6">
      <c r="A247"/>
      <c r="B247"/>
      <c r="C247"/>
      <c r="D247"/>
      <c r="E247"/>
      <c r="F247"/>
      <c r="G247"/>
    </row>
    <row r="248" spans="1:7" x14ac:dyDescent="0.6">
      <c r="A248"/>
      <c r="B248"/>
      <c r="C248"/>
      <c r="D248"/>
      <c r="E248"/>
      <c r="F248"/>
      <c r="G248"/>
    </row>
    <row r="249" spans="1:7" x14ac:dyDescent="0.6">
      <c r="A249"/>
      <c r="B249"/>
      <c r="C249"/>
      <c r="D249"/>
      <c r="E249"/>
      <c r="F249"/>
      <c r="G249"/>
    </row>
    <row r="250" spans="1:7" x14ac:dyDescent="0.6">
      <c r="A250"/>
      <c r="B250"/>
      <c r="C250"/>
      <c r="D250"/>
      <c r="E250"/>
      <c r="F250"/>
      <c r="G250"/>
    </row>
    <row r="251" spans="1:7" x14ac:dyDescent="0.6">
      <c r="A251"/>
      <c r="B251"/>
      <c r="C251"/>
      <c r="D251"/>
      <c r="E251"/>
      <c r="F251"/>
      <c r="G251"/>
    </row>
    <row r="252" spans="1:7" x14ac:dyDescent="0.6">
      <c r="A252"/>
      <c r="B252"/>
      <c r="C252"/>
      <c r="D252"/>
      <c r="E252"/>
      <c r="F252"/>
      <c r="G252"/>
    </row>
    <row r="253" spans="1:7" x14ac:dyDescent="0.6">
      <c r="A253"/>
      <c r="B253"/>
      <c r="C253"/>
      <c r="D253"/>
      <c r="E253"/>
      <c r="F253"/>
      <c r="G253"/>
    </row>
    <row r="254" spans="1:7" x14ac:dyDescent="0.6">
      <c r="A254"/>
      <c r="B254"/>
      <c r="C254"/>
      <c r="D254"/>
      <c r="E254"/>
      <c r="F254"/>
      <c r="G254"/>
    </row>
    <row r="255" spans="1:7" x14ac:dyDescent="0.6">
      <c r="A255"/>
      <c r="B255"/>
      <c r="C255"/>
      <c r="D255"/>
      <c r="E255"/>
      <c r="F255"/>
      <c r="G255"/>
    </row>
    <row r="256" spans="1:7" x14ac:dyDescent="0.6">
      <c r="A256"/>
      <c r="B256"/>
      <c r="C256"/>
      <c r="D256"/>
      <c r="E256"/>
      <c r="F256"/>
      <c r="G256"/>
    </row>
    <row r="257" spans="1:7" x14ac:dyDescent="0.6">
      <c r="A257"/>
      <c r="B257"/>
      <c r="C257"/>
      <c r="D257"/>
      <c r="E257"/>
      <c r="F257"/>
      <c r="G257"/>
    </row>
    <row r="258" spans="1:7" x14ac:dyDescent="0.6">
      <c r="A258"/>
      <c r="B258"/>
      <c r="C258"/>
      <c r="D258"/>
      <c r="E258"/>
      <c r="F258"/>
      <c r="G258"/>
    </row>
    <row r="259" spans="1:7" x14ac:dyDescent="0.6">
      <c r="A259"/>
      <c r="B259"/>
      <c r="C259"/>
      <c r="D259"/>
      <c r="E259"/>
      <c r="F259"/>
      <c r="G259"/>
    </row>
    <row r="260" spans="1:7" x14ac:dyDescent="0.6">
      <c r="A260"/>
      <c r="B260"/>
      <c r="C260"/>
      <c r="D260"/>
      <c r="E260"/>
      <c r="F260"/>
      <c r="G260"/>
    </row>
    <row r="261" spans="1:7" x14ac:dyDescent="0.6">
      <c r="A261"/>
      <c r="B261"/>
      <c r="C261"/>
      <c r="D261"/>
      <c r="E261"/>
      <c r="F261"/>
      <c r="G261"/>
    </row>
    <row r="262" spans="1:7" x14ac:dyDescent="0.6">
      <c r="A262"/>
      <c r="B262"/>
      <c r="C262"/>
      <c r="D262"/>
      <c r="E262"/>
      <c r="F262"/>
      <c r="G262"/>
    </row>
    <row r="263" spans="1:7" x14ac:dyDescent="0.6">
      <c r="A263"/>
      <c r="B263"/>
      <c r="C263"/>
      <c r="D263"/>
      <c r="E263"/>
      <c r="F263"/>
      <c r="G263"/>
    </row>
    <row r="264" spans="1:7" x14ac:dyDescent="0.6">
      <c r="A264"/>
      <c r="B264"/>
      <c r="C264"/>
      <c r="D264"/>
      <c r="E264"/>
      <c r="F264"/>
      <c r="G264"/>
    </row>
    <row r="265" spans="1:7" x14ac:dyDescent="0.6">
      <c r="A265"/>
      <c r="B265"/>
      <c r="C265"/>
      <c r="D265"/>
      <c r="E265"/>
      <c r="F265"/>
      <c r="G265"/>
    </row>
    <row r="266" spans="1:7" x14ac:dyDescent="0.6">
      <c r="A266"/>
      <c r="B266"/>
      <c r="C266"/>
      <c r="D266"/>
      <c r="E266"/>
      <c r="F266"/>
      <c r="G266"/>
    </row>
    <row r="267" spans="1:7" x14ac:dyDescent="0.6">
      <c r="A267"/>
      <c r="B267"/>
      <c r="C267"/>
      <c r="D267"/>
      <c r="E267"/>
      <c r="F267"/>
      <c r="G267"/>
    </row>
    <row r="268" spans="1:7" x14ac:dyDescent="0.6">
      <c r="A268"/>
      <c r="B268"/>
      <c r="C268"/>
      <c r="D268"/>
      <c r="E268"/>
      <c r="F268"/>
      <c r="G268"/>
    </row>
    <row r="269" spans="1:7" x14ac:dyDescent="0.6">
      <c r="A269"/>
      <c r="B269"/>
      <c r="C269"/>
      <c r="D269"/>
      <c r="E269"/>
      <c r="F269"/>
      <c r="G269"/>
    </row>
    <row r="270" spans="1:7" x14ac:dyDescent="0.6">
      <c r="A270"/>
      <c r="B270"/>
      <c r="C270"/>
      <c r="D270"/>
      <c r="E270"/>
      <c r="F270"/>
      <c r="G270"/>
    </row>
    <row r="271" spans="1:7" x14ac:dyDescent="0.6">
      <c r="A271"/>
      <c r="B271"/>
      <c r="C271"/>
      <c r="D271"/>
      <c r="E271"/>
      <c r="F271"/>
      <c r="G271"/>
    </row>
    <row r="272" spans="1:7" x14ac:dyDescent="0.6">
      <c r="A272"/>
      <c r="B272"/>
      <c r="C272"/>
      <c r="D272"/>
      <c r="E272"/>
      <c r="F272"/>
      <c r="G272"/>
    </row>
    <row r="273" spans="1:7" x14ac:dyDescent="0.6">
      <c r="A273"/>
      <c r="B273"/>
      <c r="C273"/>
      <c r="D273"/>
      <c r="E273"/>
      <c r="F273"/>
      <c r="G273"/>
    </row>
    <row r="274" spans="1:7" x14ac:dyDescent="0.6">
      <c r="A274"/>
      <c r="B274"/>
      <c r="C274"/>
      <c r="D274"/>
      <c r="E274"/>
      <c r="F274"/>
      <c r="G274"/>
    </row>
    <row r="275" spans="1:7" x14ac:dyDescent="0.6">
      <c r="A275"/>
      <c r="B275"/>
      <c r="C275"/>
      <c r="D275"/>
      <c r="E275"/>
      <c r="F275"/>
      <c r="G275"/>
    </row>
    <row r="276" spans="1:7" x14ac:dyDescent="0.6">
      <c r="A276"/>
      <c r="B276"/>
      <c r="C276"/>
      <c r="D276"/>
      <c r="E276"/>
      <c r="F276"/>
      <c r="G276"/>
    </row>
    <row r="277" spans="1:7" x14ac:dyDescent="0.6">
      <c r="A277"/>
      <c r="B277"/>
      <c r="C277"/>
      <c r="D277"/>
      <c r="E277"/>
      <c r="F277"/>
      <c r="G277"/>
    </row>
    <row r="278" spans="1:7" x14ac:dyDescent="0.6">
      <c r="A278"/>
      <c r="B278"/>
      <c r="C278"/>
      <c r="D278"/>
      <c r="E278"/>
      <c r="F278"/>
      <c r="G278"/>
    </row>
    <row r="279" spans="1:7" x14ac:dyDescent="0.6">
      <c r="A279"/>
      <c r="B279"/>
      <c r="C279"/>
      <c r="D279"/>
      <c r="E279"/>
      <c r="F279"/>
      <c r="G279"/>
    </row>
    <row r="280" spans="1:7" x14ac:dyDescent="0.6">
      <c r="A280"/>
      <c r="B280"/>
      <c r="C280"/>
      <c r="D280"/>
      <c r="E280"/>
      <c r="F280"/>
      <c r="G280"/>
    </row>
    <row r="281" spans="1:7" x14ac:dyDescent="0.6">
      <c r="A281"/>
      <c r="B281"/>
      <c r="C281"/>
      <c r="D281"/>
      <c r="E281"/>
      <c r="F281"/>
      <c r="G281"/>
    </row>
    <row r="282" spans="1:7" x14ac:dyDescent="0.6">
      <c r="A282"/>
      <c r="B282"/>
      <c r="C282"/>
      <c r="D282"/>
      <c r="E282"/>
      <c r="F282"/>
      <c r="G282"/>
    </row>
    <row r="283" spans="1:7" x14ac:dyDescent="0.6">
      <c r="A283"/>
      <c r="B283"/>
      <c r="C283"/>
      <c r="D283"/>
      <c r="E283"/>
      <c r="F283"/>
      <c r="G283"/>
    </row>
    <row r="284" spans="1:7" x14ac:dyDescent="0.6">
      <c r="A284"/>
      <c r="B284"/>
      <c r="C284"/>
      <c r="D284"/>
      <c r="E284"/>
      <c r="F284"/>
      <c r="G284"/>
    </row>
    <row r="285" spans="1:7" x14ac:dyDescent="0.6">
      <c r="A285"/>
      <c r="B285"/>
      <c r="C285"/>
      <c r="D285"/>
      <c r="E285"/>
      <c r="F285"/>
      <c r="G285"/>
    </row>
    <row r="286" spans="1:7" x14ac:dyDescent="0.6">
      <c r="A286"/>
      <c r="B286"/>
      <c r="C286"/>
      <c r="D286"/>
      <c r="E286"/>
      <c r="F286"/>
      <c r="G286"/>
    </row>
    <row r="287" spans="1:7" x14ac:dyDescent="0.6">
      <c r="A287"/>
      <c r="B287"/>
      <c r="C287"/>
      <c r="D287"/>
      <c r="E287"/>
      <c r="F287"/>
      <c r="G287"/>
    </row>
    <row r="288" spans="1:7" x14ac:dyDescent="0.6">
      <c r="A288"/>
      <c r="B288"/>
      <c r="C288"/>
      <c r="D288"/>
      <c r="E288"/>
      <c r="F288"/>
      <c r="G288"/>
    </row>
    <row r="289" spans="1:7" x14ac:dyDescent="0.6">
      <c r="A289"/>
      <c r="B289"/>
      <c r="C289"/>
      <c r="D289"/>
      <c r="E289"/>
      <c r="F289"/>
      <c r="G289"/>
    </row>
    <row r="290" spans="1:7" x14ac:dyDescent="0.6">
      <c r="A290"/>
      <c r="B290"/>
      <c r="C290"/>
      <c r="D290"/>
      <c r="E290"/>
      <c r="F290"/>
      <c r="G290"/>
    </row>
    <row r="291" spans="1:7" x14ac:dyDescent="0.6">
      <c r="A291"/>
      <c r="B291"/>
      <c r="C291"/>
      <c r="D291"/>
      <c r="E291"/>
      <c r="F291"/>
      <c r="G291"/>
    </row>
    <row r="292" spans="1:7" x14ac:dyDescent="0.6">
      <c r="A292"/>
      <c r="B292"/>
      <c r="C292"/>
      <c r="D292"/>
      <c r="E292"/>
      <c r="F292"/>
      <c r="G292"/>
    </row>
    <row r="293" spans="1:7" x14ac:dyDescent="0.6">
      <c r="A293"/>
      <c r="B293"/>
      <c r="C293"/>
      <c r="D293"/>
      <c r="E293"/>
      <c r="F293"/>
      <c r="G293"/>
    </row>
    <row r="294" spans="1:7" x14ac:dyDescent="0.6">
      <c r="A294"/>
      <c r="B294"/>
      <c r="C294"/>
      <c r="D294"/>
      <c r="E294"/>
      <c r="F294"/>
      <c r="G294"/>
    </row>
    <row r="295" spans="1:7" x14ac:dyDescent="0.6">
      <c r="A295"/>
      <c r="B295"/>
      <c r="C295"/>
      <c r="D295"/>
      <c r="E295"/>
      <c r="F295"/>
      <c r="G295"/>
    </row>
    <row r="296" spans="1:7" x14ac:dyDescent="0.6">
      <c r="A296"/>
      <c r="B296"/>
      <c r="C296"/>
      <c r="D296"/>
      <c r="E296"/>
      <c r="F296"/>
      <c r="G296"/>
    </row>
    <row r="297" spans="1:7" x14ac:dyDescent="0.6">
      <c r="A297"/>
      <c r="B297"/>
      <c r="C297"/>
      <c r="D297"/>
      <c r="E297"/>
      <c r="F297"/>
      <c r="G297"/>
    </row>
    <row r="298" spans="1:7" x14ac:dyDescent="0.6">
      <c r="A298"/>
      <c r="B298"/>
      <c r="C298"/>
      <c r="D298"/>
      <c r="E298"/>
      <c r="F298"/>
      <c r="G298"/>
    </row>
    <row r="299" spans="1:7" x14ac:dyDescent="0.6">
      <c r="A299"/>
      <c r="B299"/>
      <c r="C299"/>
      <c r="D299"/>
      <c r="E299"/>
      <c r="F299"/>
      <c r="G299"/>
    </row>
    <row r="300" spans="1:7" x14ac:dyDescent="0.6">
      <c r="A300"/>
      <c r="B300"/>
      <c r="C300"/>
      <c r="D300"/>
      <c r="E300"/>
      <c r="F300"/>
      <c r="G300"/>
    </row>
    <row r="301" spans="1:7" x14ac:dyDescent="0.6">
      <c r="A301"/>
      <c r="B301"/>
      <c r="C301"/>
      <c r="D301"/>
      <c r="E301"/>
      <c r="F301"/>
      <c r="G301"/>
    </row>
    <row r="302" spans="1:7" x14ac:dyDescent="0.6">
      <c r="A302"/>
      <c r="B302"/>
      <c r="C302"/>
      <c r="D302"/>
      <c r="E302"/>
      <c r="F302"/>
      <c r="G302"/>
    </row>
    <row r="303" spans="1:7" x14ac:dyDescent="0.6">
      <c r="A303"/>
      <c r="B303"/>
      <c r="C303"/>
      <c r="D303"/>
      <c r="E303"/>
      <c r="F303"/>
      <c r="G303"/>
    </row>
    <row r="304" spans="1:7" x14ac:dyDescent="0.6">
      <c r="A304"/>
      <c r="B304"/>
      <c r="C304"/>
      <c r="D304"/>
      <c r="E304"/>
      <c r="F304"/>
      <c r="G304"/>
    </row>
    <row r="305" spans="1:7" x14ac:dyDescent="0.6">
      <c r="A305"/>
      <c r="B305"/>
      <c r="C305"/>
      <c r="D305"/>
      <c r="E305"/>
      <c r="F305"/>
      <c r="G305"/>
    </row>
    <row r="306" spans="1:7" x14ac:dyDescent="0.6">
      <c r="A306"/>
      <c r="B306"/>
      <c r="C306"/>
      <c r="D306"/>
      <c r="E306"/>
      <c r="F306"/>
      <c r="G306"/>
    </row>
    <row r="307" spans="1:7" x14ac:dyDescent="0.6">
      <c r="A307"/>
      <c r="B307"/>
      <c r="C307"/>
      <c r="D307"/>
      <c r="E307"/>
      <c r="F307"/>
      <c r="G307"/>
    </row>
    <row r="308" spans="1:7" x14ac:dyDescent="0.6">
      <c r="A308"/>
      <c r="B308"/>
      <c r="C308"/>
      <c r="D308"/>
      <c r="E308"/>
      <c r="F308"/>
      <c r="G308"/>
    </row>
    <row r="309" spans="1:7" x14ac:dyDescent="0.6">
      <c r="A309"/>
      <c r="B309"/>
      <c r="C309"/>
      <c r="D309"/>
      <c r="E309"/>
      <c r="F309"/>
      <c r="G309"/>
    </row>
    <row r="310" spans="1:7" x14ac:dyDescent="0.6">
      <c r="A310"/>
      <c r="B310"/>
      <c r="C310"/>
      <c r="D310"/>
      <c r="E310"/>
      <c r="F310"/>
      <c r="G310"/>
    </row>
    <row r="311" spans="1:7" x14ac:dyDescent="0.6">
      <c r="A311"/>
      <c r="B311"/>
      <c r="C311"/>
      <c r="D311"/>
      <c r="E311"/>
      <c r="F311"/>
      <c r="G311"/>
    </row>
    <row r="312" spans="1:7" x14ac:dyDescent="0.6">
      <c r="A312"/>
      <c r="B312"/>
      <c r="C312"/>
      <c r="D312"/>
      <c r="E312"/>
      <c r="F312"/>
      <c r="G312"/>
    </row>
    <row r="313" spans="1:7" x14ac:dyDescent="0.6">
      <c r="A313"/>
      <c r="B313"/>
      <c r="C313"/>
      <c r="D313"/>
      <c r="E313"/>
      <c r="F313"/>
      <c r="G313"/>
    </row>
    <row r="314" spans="1:7" x14ac:dyDescent="0.6">
      <c r="A314"/>
      <c r="B314"/>
      <c r="C314"/>
      <c r="D314"/>
      <c r="E314"/>
      <c r="F314"/>
      <c r="G314"/>
    </row>
    <row r="315" spans="1:7" x14ac:dyDescent="0.6">
      <c r="A315"/>
      <c r="B315"/>
      <c r="C315"/>
      <c r="D315"/>
      <c r="E315"/>
      <c r="F315"/>
      <c r="G315"/>
    </row>
    <row r="316" spans="1:7" x14ac:dyDescent="0.6">
      <c r="A316"/>
      <c r="B316"/>
      <c r="C316"/>
      <c r="D316"/>
      <c r="E316"/>
      <c r="F316"/>
      <c r="G316"/>
    </row>
    <row r="317" spans="1:7" x14ac:dyDescent="0.6">
      <c r="A317"/>
      <c r="B317"/>
      <c r="C317"/>
      <c r="D317"/>
      <c r="E317"/>
      <c r="F317"/>
      <c r="G317"/>
    </row>
    <row r="318" spans="1:7" x14ac:dyDescent="0.6">
      <c r="A318"/>
      <c r="B318"/>
      <c r="C318"/>
      <c r="D318"/>
      <c r="E318"/>
      <c r="F318"/>
      <c r="G318"/>
    </row>
    <row r="319" spans="1:7" x14ac:dyDescent="0.6">
      <c r="A319"/>
      <c r="B319"/>
      <c r="C319"/>
      <c r="D319"/>
      <c r="E319"/>
      <c r="F319"/>
      <c r="G319"/>
    </row>
    <row r="320" spans="1:7" x14ac:dyDescent="0.6">
      <c r="A320"/>
      <c r="B320"/>
      <c r="C320"/>
      <c r="D320"/>
      <c r="E320"/>
      <c r="F320"/>
      <c r="G320"/>
    </row>
    <row r="321" spans="1:7" x14ac:dyDescent="0.6">
      <c r="A321"/>
      <c r="B321"/>
      <c r="C321"/>
      <c r="D321"/>
      <c r="E321"/>
      <c r="F321"/>
      <c r="G321"/>
    </row>
    <row r="322" spans="1:7" x14ac:dyDescent="0.6">
      <c r="A322"/>
      <c r="B322"/>
      <c r="C322"/>
      <c r="D322"/>
      <c r="E322"/>
      <c r="F322"/>
      <c r="G322"/>
    </row>
    <row r="323" spans="1:7" x14ac:dyDescent="0.6">
      <c r="A323"/>
      <c r="B323"/>
      <c r="C323"/>
      <c r="D323"/>
      <c r="E323"/>
      <c r="F323"/>
      <c r="G323"/>
    </row>
    <row r="324" spans="1:7" x14ac:dyDescent="0.6">
      <c r="A324"/>
      <c r="B324"/>
      <c r="C324"/>
      <c r="D324"/>
      <c r="E324"/>
      <c r="F324"/>
      <c r="G324"/>
    </row>
    <row r="325" spans="1:7" x14ac:dyDescent="0.6">
      <c r="A325"/>
      <c r="B325"/>
      <c r="C325"/>
      <c r="D325"/>
      <c r="E325"/>
      <c r="F325"/>
      <c r="G325"/>
    </row>
    <row r="326" spans="1:7" x14ac:dyDescent="0.6">
      <c r="A326"/>
      <c r="B326"/>
      <c r="C326"/>
      <c r="D326"/>
      <c r="E326"/>
      <c r="F326"/>
      <c r="G326"/>
    </row>
    <row r="327" spans="1:7" x14ac:dyDescent="0.6">
      <c r="A327"/>
      <c r="B327"/>
      <c r="C327"/>
      <c r="D327"/>
      <c r="E327"/>
      <c r="F327"/>
      <c r="G327"/>
    </row>
    <row r="328" spans="1:7" x14ac:dyDescent="0.6">
      <c r="A328"/>
      <c r="B328"/>
      <c r="C328"/>
      <c r="D328"/>
      <c r="E328"/>
      <c r="F328"/>
      <c r="G328"/>
    </row>
    <row r="329" spans="1:7" x14ac:dyDescent="0.6">
      <c r="A329"/>
      <c r="B329"/>
      <c r="C329"/>
      <c r="D329"/>
      <c r="E329"/>
      <c r="F329"/>
      <c r="G329"/>
    </row>
    <row r="330" spans="1:7" x14ac:dyDescent="0.6">
      <c r="A330"/>
      <c r="B330"/>
      <c r="C330"/>
      <c r="D330"/>
      <c r="E330"/>
      <c r="F330"/>
      <c r="G330"/>
    </row>
    <row r="331" spans="1:7" x14ac:dyDescent="0.6">
      <c r="A331"/>
      <c r="B331"/>
      <c r="C331"/>
      <c r="D331"/>
      <c r="E331"/>
      <c r="F331"/>
      <c r="G331"/>
    </row>
    <row r="332" spans="1:7" x14ac:dyDescent="0.6">
      <c r="A332"/>
      <c r="B332"/>
      <c r="C332"/>
      <c r="D332"/>
      <c r="E332"/>
      <c r="F332"/>
      <c r="G332"/>
    </row>
    <row r="333" spans="1:7" x14ac:dyDescent="0.6">
      <c r="A333"/>
      <c r="B333"/>
      <c r="C333"/>
      <c r="D333"/>
      <c r="E333"/>
      <c r="F333"/>
      <c r="G333"/>
    </row>
    <row r="334" spans="1:7" x14ac:dyDescent="0.6">
      <c r="A334"/>
      <c r="B334"/>
      <c r="C334"/>
      <c r="D334"/>
      <c r="E334"/>
      <c r="F334"/>
      <c r="G334"/>
    </row>
    <row r="335" spans="1:7" x14ac:dyDescent="0.6">
      <c r="A335"/>
      <c r="B335"/>
      <c r="C335"/>
      <c r="D335"/>
      <c r="E335"/>
      <c r="F335"/>
      <c r="G335"/>
    </row>
    <row r="336" spans="1:7" x14ac:dyDescent="0.6">
      <c r="A336"/>
      <c r="B336"/>
      <c r="C336"/>
      <c r="D336"/>
      <c r="E336"/>
      <c r="F336"/>
      <c r="G336"/>
    </row>
    <row r="337" spans="1:7" x14ac:dyDescent="0.6">
      <c r="A337"/>
      <c r="B337"/>
      <c r="C337"/>
      <c r="D337"/>
      <c r="E337"/>
      <c r="F337"/>
      <c r="G337"/>
    </row>
    <row r="338" spans="1:7" x14ac:dyDescent="0.6">
      <c r="A338"/>
      <c r="B338"/>
      <c r="C338"/>
      <c r="D338"/>
      <c r="E338"/>
      <c r="F338"/>
      <c r="G338"/>
    </row>
    <row r="339" spans="1:7" x14ac:dyDescent="0.6">
      <c r="A339"/>
      <c r="B339"/>
      <c r="C339"/>
      <c r="D339"/>
      <c r="E339"/>
      <c r="F339"/>
      <c r="G339"/>
    </row>
    <row r="340" spans="1:7" x14ac:dyDescent="0.6">
      <c r="A340"/>
      <c r="B340"/>
      <c r="C340"/>
      <c r="D340"/>
      <c r="E340"/>
      <c r="F340"/>
      <c r="G340"/>
    </row>
    <row r="341" spans="1:7" x14ac:dyDescent="0.6">
      <c r="A341"/>
      <c r="B341"/>
      <c r="C341"/>
      <c r="D341"/>
      <c r="E341"/>
      <c r="F341"/>
      <c r="G341"/>
    </row>
    <row r="342" spans="1:7" x14ac:dyDescent="0.6">
      <c r="A342"/>
      <c r="B342"/>
      <c r="C342"/>
      <c r="D342"/>
      <c r="E342"/>
      <c r="F342"/>
      <c r="G342"/>
    </row>
    <row r="343" spans="1:7" x14ac:dyDescent="0.6">
      <c r="A343"/>
      <c r="B343"/>
      <c r="C343"/>
      <c r="D343"/>
      <c r="E343"/>
      <c r="F343"/>
      <c r="G343"/>
    </row>
    <row r="344" spans="1:7" x14ac:dyDescent="0.6">
      <c r="A344"/>
      <c r="B344"/>
      <c r="C344"/>
      <c r="D344"/>
      <c r="E344"/>
      <c r="F344"/>
      <c r="G344"/>
    </row>
    <row r="345" spans="1:7" x14ac:dyDescent="0.6">
      <c r="A345"/>
      <c r="B345"/>
      <c r="C345"/>
      <c r="D345"/>
      <c r="E345"/>
      <c r="F345"/>
      <c r="G345"/>
    </row>
    <row r="346" spans="1:7" x14ac:dyDescent="0.6">
      <c r="A346"/>
      <c r="B346"/>
      <c r="C346"/>
      <c r="D346"/>
      <c r="E346"/>
      <c r="F346"/>
      <c r="G346"/>
    </row>
    <row r="347" spans="1:7" x14ac:dyDescent="0.6">
      <c r="A347"/>
      <c r="B347"/>
      <c r="C347"/>
      <c r="D347"/>
      <c r="E347"/>
      <c r="F347"/>
      <c r="G347"/>
    </row>
    <row r="348" spans="1:7" x14ac:dyDescent="0.6">
      <c r="A348"/>
      <c r="B348"/>
      <c r="C348"/>
      <c r="D348"/>
      <c r="E348"/>
      <c r="F348"/>
      <c r="G348"/>
    </row>
    <row r="349" spans="1:7" x14ac:dyDescent="0.6">
      <c r="A349"/>
      <c r="B349"/>
      <c r="C349"/>
      <c r="D349"/>
      <c r="E349"/>
      <c r="F349"/>
      <c r="G349"/>
    </row>
    <row r="350" spans="1:7" x14ac:dyDescent="0.6">
      <c r="A350"/>
      <c r="B350"/>
      <c r="C350"/>
      <c r="D350"/>
      <c r="E350"/>
      <c r="F350"/>
      <c r="G350"/>
    </row>
    <row r="351" spans="1:7" x14ac:dyDescent="0.6">
      <c r="A351"/>
      <c r="B351"/>
      <c r="C351"/>
      <c r="D351"/>
      <c r="E351"/>
      <c r="F351"/>
      <c r="G351"/>
    </row>
    <row r="352" spans="1:7" x14ac:dyDescent="0.6">
      <c r="A352"/>
      <c r="B352"/>
      <c r="C352"/>
      <c r="D352"/>
      <c r="E352"/>
      <c r="F352"/>
      <c r="G352"/>
    </row>
    <row r="353" spans="1:7" x14ac:dyDescent="0.6">
      <c r="A353"/>
      <c r="B353"/>
      <c r="C353"/>
      <c r="D353"/>
      <c r="E353"/>
      <c r="F353"/>
      <c r="G353"/>
    </row>
    <row r="354" spans="1:7" x14ac:dyDescent="0.6">
      <c r="A354"/>
      <c r="B354"/>
      <c r="C354"/>
      <c r="D354"/>
      <c r="E354"/>
      <c r="F354"/>
      <c r="G354"/>
    </row>
    <row r="355" spans="1:7" x14ac:dyDescent="0.6">
      <c r="A355"/>
      <c r="B355"/>
      <c r="C355"/>
      <c r="D355"/>
      <c r="E355"/>
      <c r="F355"/>
      <c r="G355"/>
    </row>
    <row r="356" spans="1:7" x14ac:dyDescent="0.6">
      <c r="A356"/>
      <c r="B356"/>
      <c r="C356"/>
      <c r="D356"/>
      <c r="E356"/>
      <c r="F356"/>
      <c r="G356"/>
    </row>
    <row r="357" spans="1:7" x14ac:dyDescent="0.6">
      <c r="A357"/>
      <c r="B357"/>
      <c r="C357"/>
      <c r="D357"/>
      <c r="E357"/>
      <c r="F357"/>
      <c r="G357"/>
    </row>
    <row r="358" spans="1:7" x14ac:dyDescent="0.6">
      <c r="A358"/>
      <c r="B358"/>
      <c r="C358"/>
      <c r="D358"/>
      <c r="E358"/>
      <c r="F358"/>
      <c r="G358"/>
    </row>
    <row r="359" spans="1:7" x14ac:dyDescent="0.6">
      <c r="A359"/>
      <c r="B359"/>
      <c r="C359"/>
      <c r="D359"/>
      <c r="E359"/>
      <c r="F359"/>
      <c r="G359"/>
    </row>
    <row r="360" spans="1:7" x14ac:dyDescent="0.6">
      <c r="A360"/>
      <c r="B360"/>
      <c r="C360"/>
      <c r="D360"/>
      <c r="E360"/>
      <c r="F360"/>
      <c r="G360"/>
    </row>
    <row r="361" spans="1:7" x14ac:dyDescent="0.6">
      <c r="A361"/>
      <c r="B361"/>
      <c r="C361"/>
      <c r="D361"/>
      <c r="E361"/>
      <c r="F361"/>
      <c r="G361"/>
    </row>
    <row r="362" spans="1:7" x14ac:dyDescent="0.6">
      <c r="A362"/>
      <c r="B362"/>
      <c r="C362"/>
      <c r="D362"/>
      <c r="E362"/>
      <c r="F362"/>
      <c r="G362"/>
    </row>
    <row r="363" spans="1:7" x14ac:dyDescent="0.6">
      <c r="A363"/>
      <c r="B363"/>
      <c r="C363"/>
      <c r="D363"/>
      <c r="E363"/>
      <c r="F363"/>
      <c r="G363"/>
    </row>
    <row r="364" spans="1:7" x14ac:dyDescent="0.6">
      <c r="A364"/>
      <c r="B364"/>
      <c r="C364"/>
      <c r="D364"/>
      <c r="E364"/>
      <c r="F364"/>
      <c r="G364"/>
    </row>
    <row r="365" spans="1:7" x14ac:dyDescent="0.6">
      <c r="A365"/>
      <c r="B365"/>
      <c r="C365"/>
      <c r="D365"/>
      <c r="E365"/>
      <c r="F365"/>
      <c r="G365"/>
    </row>
    <row r="366" spans="1:7" x14ac:dyDescent="0.6">
      <c r="A366"/>
      <c r="B366"/>
      <c r="C366"/>
      <c r="D366"/>
      <c r="E366"/>
      <c r="F366"/>
      <c r="G366"/>
    </row>
    <row r="367" spans="1:7" x14ac:dyDescent="0.6">
      <c r="A367"/>
      <c r="B367"/>
      <c r="C367"/>
      <c r="D367"/>
      <c r="E367"/>
      <c r="F367"/>
      <c r="G367"/>
    </row>
    <row r="368" spans="1:7" x14ac:dyDescent="0.6">
      <c r="A368"/>
      <c r="B368"/>
      <c r="C368"/>
      <c r="D368"/>
      <c r="E368"/>
      <c r="F368"/>
      <c r="G368"/>
    </row>
    <row r="369" spans="1:7" x14ac:dyDescent="0.6">
      <c r="A369"/>
      <c r="B369"/>
      <c r="C369"/>
      <c r="D369"/>
      <c r="E369"/>
      <c r="F369"/>
      <c r="G369"/>
    </row>
    <row r="370" spans="1:7" x14ac:dyDescent="0.6">
      <c r="A370"/>
      <c r="B370"/>
      <c r="C370"/>
      <c r="D370"/>
      <c r="E370"/>
      <c r="F370"/>
      <c r="G370"/>
    </row>
    <row r="371" spans="1:7" x14ac:dyDescent="0.6">
      <c r="A371"/>
      <c r="B371"/>
      <c r="C371"/>
      <c r="D371"/>
      <c r="E371"/>
      <c r="F371"/>
      <c r="G371"/>
    </row>
    <row r="372" spans="1:7" x14ac:dyDescent="0.6">
      <c r="A372"/>
      <c r="B372"/>
      <c r="C372"/>
      <c r="D372"/>
      <c r="E372"/>
      <c r="F372"/>
      <c r="G372"/>
    </row>
    <row r="373" spans="1:7" x14ac:dyDescent="0.6">
      <c r="A373"/>
      <c r="B373"/>
      <c r="C373"/>
      <c r="D373"/>
      <c r="E373"/>
      <c r="F373"/>
      <c r="G373"/>
    </row>
    <row r="374" spans="1:7" x14ac:dyDescent="0.6">
      <c r="A374"/>
      <c r="B374"/>
      <c r="C374"/>
      <c r="D374"/>
      <c r="E374"/>
      <c r="F374"/>
      <c r="G374"/>
    </row>
    <row r="375" spans="1:7" x14ac:dyDescent="0.6">
      <c r="A375"/>
      <c r="B375"/>
      <c r="C375"/>
      <c r="D375"/>
      <c r="E375"/>
      <c r="F375"/>
      <c r="G375"/>
    </row>
    <row r="376" spans="1:7" x14ac:dyDescent="0.6">
      <c r="A376"/>
      <c r="B376"/>
      <c r="C376"/>
      <c r="D376"/>
      <c r="E376"/>
      <c r="F376"/>
      <c r="G376"/>
    </row>
    <row r="377" spans="1:7" x14ac:dyDescent="0.6">
      <c r="A377"/>
      <c r="B377"/>
      <c r="C377"/>
      <c r="D377"/>
      <c r="E377"/>
      <c r="F377"/>
      <c r="G377"/>
    </row>
    <row r="378" spans="1:7" x14ac:dyDescent="0.6">
      <c r="A378"/>
      <c r="B378"/>
      <c r="C378"/>
      <c r="D378"/>
      <c r="E378"/>
      <c r="F378"/>
      <c r="G378"/>
    </row>
    <row r="379" spans="1:7" x14ac:dyDescent="0.6">
      <c r="A379"/>
      <c r="B379"/>
      <c r="C379"/>
      <c r="D379"/>
      <c r="E379"/>
      <c r="F379"/>
      <c r="G379"/>
    </row>
    <row r="380" spans="1:7" x14ac:dyDescent="0.6">
      <c r="A380"/>
      <c r="B380"/>
      <c r="C380"/>
      <c r="D380"/>
      <c r="E380"/>
      <c r="F380"/>
      <c r="G380"/>
    </row>
    <row r="381" spans="1:7" x14ac:dyDescent="0.6">
      <c r="A381"/>
      <c r="B381"/>
      <c r="C381"/>
      <c r="D381"/>
      <c r="E381"/>
      <c r="F381"/>
      <c r="G381"/>
    </row>
    <row r="382" spans="1:7" x14ac:dyDescent="0.6">
      <c r="A382"/>
      <c r="B382"/>
      <c r="C382"/>
      <c r="D382"/>
      <c r="E382"/>
      <c r="F382"/>
      <c r="G382"/>
    </row>
    <row r="383" spans="1:7" x14ac:dyDescent="0.6">
      <c r="A383"/>
      <c r="B383"/>
      <c r="C383"/>
      <c r="D383"/>
      <c r="E383"/>
      <c r="F383"/>
      <c r="G383"/>
    </row>
    <row r="384" spans="1:7" x14ac:dyDescent="0.6">
      <c r="A384"/>
      <c r="B384"/>
      <c r="C384"/>
      <c r="D384"/>
      <c r="E384"/>
      <c r="F384"/>
      <c r="G384"/>
    </row>
    <row r="385" spans="1:7" x14ac:dyDescent="0.6">
      <c r="A385"/>
      <c r="B385"/>
      <c r="C385"/>
      <c r="D385"/>
      <c r="E385"/>
      <c r="F385"/>
      <c r="G385"/>
    </row>
    <row r="386" spans="1:7" x14ac:dyDescent="0.6">
      <c r="A386"/>
      <c r="B386"/>
      <c r="C386"/>
      <c r="D386"/>
      <c r="E386"/>
      <c r="F386"/>
      <c r="G386"/>
    </row>
    <row r="387" spans="1:7" x14ac:dyDescent="0.6">
      <c r="A387"/>
      <c r="B387"/>
      <c r="C387"/>
      <c r="D387"/>
      <c r="E387"/>
      <c r="F387"/>
      <c r="G387"/>
    </row>
    <row r="388" spans="1:7" x14ac:dyDescent="0.6">
      <c r="A388"/>
      <c r="B388"/>
      <c r="C388"/>
      <c r="D388"/>
      <c r="E388"/>
      <c r="F388"/>
      <c r="G388"/>
    </row>
    <row r="389" spans="1:7" x14ac:dyDescent="0.6">
      <c r="A389"/>
      <c r="B389"/>
      <c r="C389"/>
      <c r="D389"/>
      <c r="E389"/>
      <c r="F389"/>
      <c r="G389"/>
    </row>
    <row r="390" spans="1:7" x14ac:dyDescent="0.6">
      <c r="A390"/>
      <c r="B390"/>
      <c r="C390"/>
      <c r="D390"/>
      <c r="E390"/>
      <c r="F390"/>
      <c r="G390"/>
    </row>
    <row r="391" spans="1:7" x14ac:dyDescent="0.6">
      <c r="A391"/>
      <c r="B391"/>
      <c r="C391"/>
      <c r="D391"/>
      <c r="E391"/>
      <c r="F391"/>
      <c r="G391"/>
    </row>
    <row r="392" spans="1:7" x14ac:dyDescent="0.6">
      <c r="A392"/>
      <c r="B392"/>
      <c r="C392"/>
      <c r="D392"/>
      <c r="E392"/>
      <c r="F392"/>
      <c r="G392"/>
    </row>
    <row r="393" spans="1:7" x14ac:dyDescent="0.6">
      <c r="A393"/>
      <c r="B393"/>
      <c r="C393"/>
      <c r="D393"/>
      <c r="E393"/>
      <c r="F393"/>
      <c r="G393"/>
    </row>
    <row r="394" spans="1:7" x14ac:dyDescent="0.6">
      <c r="A394"/>
      <c r="B394"/>
      <c r="C394"/>
      <c r="D394"/>
      <c r="E394"/>
      <c r="F394"/>
      <c r="G394"/>
    </row>
    <row r="395" spans="1:7" x14ac:dyDescent="0.6">
      <c r="A395"/>
      <c r="B395"/>
      <c r="C395"/>
      <c r="D395"/>
      <c r="E395"/>
      <c r="F395"/>
      <c r="G395"/>
    </row>
    <row r="396" spans="1:7" x14ac:dyDescent="0.6">
      <c r="A396"/>
      <c r="B396"/>
      <c r="C396"/>
      <c r="D396"/>
      <c r="E396"/>
      <c r="F396"/>
      <c r="G396"/>
    </row>
    <row r="397" spans="1:7" x14ac:dyDescent="0.6">
      <c r="A397"/>
      <c r="B397"/>
      <c r="C397"/>
      <c r="D397"/>
      <c r="E397"/>
      <c r="F397"/>
      <c r="G397"/>
    </row>
    <row r="398" spans="1:7" x14ac:dyDescent="0.6">
      <c r="A398"/>
      <c r="B398"/>
      <c r="C398"/>
      <c r="D398"/>
      <c r="E398"/>
      <c r="F398"/>
      <c r="G398"/>
    </row>
    <row r="399" spans="1:7" x14ac:dyDescent="0.6">
      <c r="A399"/>
      <c r="B399"/>
      <c r="C399"/>
      <c r="D399"/>
      <c r="E399"/>
      <c r="F399"/>
      <c r="G399"/>
    </row>
    <row r="400" spans="1:7" x14ac:dyDescent="0.6">
      <c r="A400"/>
      <c r="B400"/>
      <c r="C400"/>
      <c r="D400"/>
      <c r="E400"/>
      <c r="F400"/>
      <c r="G400"/>
    </row>
    <row r="401" spans="1:7" x14ac:dyDescent="0.6">
      <c r="A401"/>
      <c r="B401"/>
      <c r="C401"/>
      <c r="D401"/>
      <c r="E401"/>
      <c r="F401"/>
      <c r="G401"/>
    </row>
    <row r="402" spans="1:7" x14ac:dyDescent="0.6">
      <c r="A402"/>
      <c r="B402"/>
      <c r="C402"/>
      <c r="D402"/>
      <c r="E402"/>
      <c r="F402"/>
      <c r="G402"/>
    </row>
    <row r="403" spans="1:7" x14ac:dyDescent="0.6">
      <c r="A403"/>
      <c r="B403"/>
      <c r="C403"/>
      <c r="D403"/>
      <c r="E403"/>
      <c r="F403"/>
      <c r="G403"/>
    </row>
    <row r="404" spans="1:7" x14ac:dyDescent="0.6">
      <c r="A404"/>
      <c r="B404"/>
      <c r="C404"/>
      <c r="D404"/>
      <c r="E404"/>
      <c r="F404"/>
      <c r="G404"/>
    </row>
    <row r="405" spans="1:7" x14ac:dyDescent="0.6">
      <c r="A405"/>
      <c r="B405"/>
      <c r="C405"/>
      <c r="D405"/>
      <c r="E405"/>
      <c r="F405"/>
      <c r="G405"/>
    </row>
    <row r="406" spans="1:7" x14ac:dyDescent="0.6">
      <c r="A406"/>
      <c r="B406"/>
      <c r="C406"/>
      <c r="D406"/>
      <c r="E406"/>
      <c r="F406"/>
      <c r="G406"/>
    </row>
    <row r="407" spans="1:7" x14ac:dyDescent="0.6">
      <c r="A407"/>
      <c r="B407"/>
      <c r="C407"/>
      <c r="D407"/>
      <c r="E407"/>
      <c r="F407"/>
      <c r="G407"/>
    </row>
    <row r="408" spans="1:7" x14ac:dyDescent="0.6">
      <c r="A408"/>
      <c r="B408"/>
      <c r="C408"/>
      <c r="D408"/>
      <c r="E408"/>
      <c r="F408"/>
      <c r="G408"/>
    </row>
    <row r="409" spans="1:7" x14ac:dyDescent="0.6">
      <c r="A409"/>
      <c r="B409"/>
      <c r="C409"/>
      <c r="D409"/>
      <c r="E409"/>
      <c r="F409"/>
      <c r="G409"/>
    </row>
    <row r="410" spans="1:7" x14ac:dyDescent="0.6">
      <c r="A410"/>
      <c r="B410"/>
      <c r="C410"/>
      <c r="D410"/>
      <c r="E410"/>
      <c r="F410"/>
      <c r="G410"/>
    </row>
    <row r="411" spans="1:7" x14ac:dyDescent="0.6">
      <c r="A411"/>
      <c r="B411"/>
      <c r="C411"/>
      <c r="D411"/>
      <c r="E411"/>
      <c r="F411"/>
      <c r="G411"/>
    </row>
    <row r="412" spans="1:7" x14ac:dyDescent="0.6">
      <c r="A412"/>
      <c r="B412"/>
      <c r="C412"/>
      <c r="D412"/>
      <c r="E412"/>
      <c r="F412"/>
      <c r="G412"/>
    </row>
    <row r="413" spans="1:7" x14ac:dyDescent="0.6">
      <c r="A413"/>
      <c r="B413"/>
      <c r="C413"/>
      <c r="D413"/>
      <c r="E413"/>
      <c r="F413"/>
      <c r="G413"/>
    </row>
    <row r="414" spans="1:7" x14ac:dyDescent="0.6">
      <c r="A414"/>
      <c r="B414"/>
      <c r="C414"/>
      <c r="D414"/>
      <c r="E414"/>
      <c r="F414"/>
      <c r="G414"/>
    </row>
    <row r="415" spans="1:7" x14ac:dyDescent="0.6">
      <c r="A415"/>
      <c r="B415"/>
      <c r="C415"/>
      <c r="D415"/>
      <c r="E415"/>
      <c r="F415"/>
      <c r="G415"/>
    </row>
    <row r="416" spans="1:7" x14ac:dyDescent="0.6">
      <c r="A416"/>
      <c r="B416"/>
      <c r="C416"/>
      <c r="D416"/>
      <c r="E416"/>
      <c r="F416"/>
      <c r="G416"/>
    </row>
    <row r="417" spans="1:7" x14ac:dyDescent="0.6">
      <c r="A417"/>
      <c r="B417"/>
      <c r="C417"/>
      <c r="D417"/>
      <c r="E417"/>
      <c r="F417"/>
      <c r="G417"/>
    </row>
    <row r="418" spans="1:7" x14ac:dyDescent="0.6">
      <c r="A418"/>
      <c r="B418"/>
      <c r="C418"/>
      <c r="D418"/>
      <c r="E418"/>
      <c r="F418"/>
      <c r="G418"/>
    </row>
    <row r="419" spans="1:7" x14ac:dyDescent="0.6">
      <c r="A419"/>
      <c r="B419"/>
      <c r="C419"/>
      <c r="D419"/>
      <c r="E419"/>
      <c r="F419"/>
      <c r="G419"/>
    </row>
    <row r="420" spans="1:7" x14ac:dyDescent="0.6">
      <c r="A420"/>
      <c r="B420"/>
      <c r="C420"/>
      <c r="D420"/>
      <c r="E420"/>
      <c r="F420"/>
      <c r="G420"/>
    </row>
    <row r="421" spans="1:7" x14ac:dyDescent="0.6">
      <c r="A421"/>
      <c r="B421"/>
      <c r="C421"/>
      <c r="D421"/>
      <c r="E421"/>
      <c r="F421"/>
      <c r="G421"/>
    </row>
    <row r="422" spans="1:7" x14ac:dyDescent="0.6">
      <c r="A422"/>
      <c r="B422"/>
      <c r="C422"/>
      <c r="D422"/>
      <c r="E422"/>
      <c r="F422"/>
      <c r="G422"/>
    </row>
    <row r="423" spans="1:7" x14ac:dyDescent="0.6">
      <c r="A423"/>
      <c r="B423"/>
      <c r="C423"/>
      <c r="D423"/>
      <c r="E423"/>
      <c r="F423"/>
      <c r="G423"/>
    </row>
    <row r="424" spans="1:7" x14ac:dyDescent="0.6">
      <c r="A424"/>
      <c r="B424"/>
      <c r="C424"/>
      <c r="D424"/>
      <c r="E424"/>
      <c r="F424"/>
      <c r="G424"/>
    </row>
    <row r="425" spans="1:7" x14ac:dyDescent="0.6">
      <c r="A425"/>
      <c r="B425"/>
      <c r="C425"/>
      <c r="D425"/>
      <c r="E425"/>
      <c r="F425"/>
      <c r="G425"/>
    </row>
    <row r="426" spans="1:7" x14ac:dyDescent="0.6">
      <c r="A426"/>
      <c r="B426"/>
      <c r="C426"/>
      <c r="D426"/>
      <c r="E426"/>
      <c r="F426"/>
      <c r="G426"/>
    </row>
    <row r="427" spans="1:7" x14ac:dyDescent="0.6">
      <c r="A427"/>
      <c r="B427"/>
      <c r="C427"/>
      <c r="D427"/>
      <c r="E427"/>
      <c r="F427"/>
      <c r="G427"/>
    </row>
    <row r="428" spans="1:7" x14ac:dyDescent="0.6">
      <c r="A428"/>
      <c r="B428"/>
      <c r="C428"/>
      <c r="D428"/>
      <c r="E428"/>
      <c r="F428"/>
      <c r="G428"/>
    </row>
    <row r="429" spans="1:7" x14ac:dyDescent="0.6">
      <c r="A429"/>
      <c r="B429"/>
      <c r="C429"/>
      <c r="D429"/>
      <c r="E429"/>
      <c r="F429"/>
      <c r="G429"/>
    </row>
    <row r="430" spans="1:7" x14ac:dyDescent="0.6">
      <c r="A430"/>
      <c r="B430"/>
      <c r="C430"/>
      <c r="D430"/>
      <c r="E430"/>
      <c r="F430"/>
      <c r="G430"/>
    </row>
    <row r="431" spans="1:7" x14ac:dyDescent="0.6">
      <c r="A431"/>
      <c r="B431"/>
      <c r="C431"/>
      <c r="D431"/>
      <c r="E431"/>
      <c r="F431"/>
      <c r="G431"/>
    </row>
    <row r="432" spans="1:7" x14ac:dyDescent="0.6">
      <c r="A432"/>
      <c r="B432"/>
      <c r="C432"/>
      <c r="D432"/>
      <c r="E432"/>
      <c r="F432"/>
      <c r="G432"/>
    </row>
    <row r="433" spans="1:7" x14ac:dyDescent="0.6">
      <c r="A433"/>
      <c r="B433"/>
      <c r="C433"/>
      <c r="D433"/>
      <c r="E433"/>
      <c r="F433"/>
      <c r="G433"/>
    </row>
    <row r="434" spans="1:7" x14ac:dyDescent="0.6">
      <c r="A434"/>
      <c r="B434"/>
      <c r="C434"/>
      <c r="D434"/>
      <c r="E434"/>
      <c r="F434"/>
      <c r="G434"/>
    </row>
    <row r="435" spans="1:7" x14ac:dyDescent="0.6">
      <c r="A435"/>
      <c r="B435"/>
      <c r="C435"/>
      <c r="D435"/>
      <c r="E435"/>
      <c r="F435"/>
      <c r="G435"/>
    </row>
    <row r="436" spans="1:7" x14ac:dyDescent="0.6">
      <c r="A436"/>
      <c r="B436"/>
      <c r="C436"/>
      <c r="D436"/>
      <c r="E436"/>
      <c r="F436"/>
      <c r="G436"/>
    </row>
    <row r="437" spans="1:7" x14ac:dyDescent="0.6">
      <c r="A437"/>
      <c r="B437"/>
      <c r="C437"/>
      <c r="D437"/>
      <c r="E437"/>
      <c r="F437"/>
      <c r="G437"/>
    </row>
    <row r="438" spans="1:7" x14ac:dyDescent="0.6">
      <c r="A438"/>
      <c r="B438"/>
      <c r="C438"/>
      <c r="D438"/>
      <c r="E438"/>
      <c r="F438"/>
      <c r="G438"/>
    </row>
    <row r="439" spans="1:7" x14ac:dyDescent="0.6">
      <c r="A439"/>
      <c r="B439"/>
      <c r="C439"/>
      <c r="D439"/>
      <c r="E439"/>
      <c r="F439"/>
      <c r="G439"/>
    </row>
    <row r="440" spans="1:7" x14ac:dyDescent="0.6">
      <c r="A440"/>
      <c r="B440"/>
      <c r="C440"/>
      <c r="D440"/>
      <c r="E440"/>
      <c r="F440"/>
      <c r="G440"/>
    </row>
    <row r="441" spans="1:7" x14ac:dyDescent="0.6">
      <c r="A441"/>
      <c r="B441"/>
      <c r="C441"/>
      <c r="D441"/>
      <c r="E441"/>
      <c r="F441"/>
      <c r="G441"/>
    </row>
    <row r="442" spans="1:7" x14ac:dyDescent="0.6">
      <c r="A442"/>
      <c r="B442"/>
      <c r="C442"/>
      <c r="D442"/>
      <c r="E442"/>
      <c r="F442"/>
      <c r="G442"/>
    </row>
    <row r="443" spans="1:7" x14ac:dyDescent="0.6">
      <c r="A443"/>
      <c r="B443"/>
      <c r="C443"/>
      <c r="D443"/>
      <c r="E443"/>
      <c r="F443"/>
      <c r="G443"/>
    </row>
    <row r="444" spans="1:7" x14ac:dyDescent="0.6">
      <c r="A444"/>
      <c r="B444"/>
      <c r="C444"/>
      <c r="D444"/>
      <c r="E444"/>
      <c r="F444"/>
      <c r="G444"/>
    </row>
    <row r="445" spans="1:7" x14ac:dyDescent="0.6">
      <c r="A445"/>
      <c r="B445"/>
      <c r="C445"/>
      <c r="D445"/>
      <c r="E445"/>
      <c r="F445"/>
      <c r="G445"/>
    </row>
    <row r="446" spans="1:7" x14ac:dyDescent="0.6">
      <c r="A446"/>
      <c r="B446"/>
      <c r="C446"/>
      <c r="D446"/>
      <c r="E446"/>
      <c r="F446"/>
      <c r="G446"/>
    </row>
    <row r="447" spans="1:7" x14ac:dyDescent="0.6">
      <c r="A447"/>
      <c r="B447"/>
      <c r="C447"/>
      <c r="D447"/>
      <c r="E447"/>
      <c r="F447"/>
      <c r="G447"/>
    </row>
    <row r="448" spans="1:7" x14ac:dyDescent="0.6">
      <c r="A448"/>
      <c r="B448"/>
      <c r="C448"/>
      <c r="D448"/>
      <c r="E448"/>
      <c r="F448"/>
      <c r="G448"/>
    </row>
    <row r="449" spans="1:7" x14ac:dyDescent="0.6">
      <c r="A449"/>
      <c r="B449"/>
      <c r="C449"/>
      <c r="D449"/>
      <c r="E449"/>
      <c r="F449"/>
      <c r="G449"/>
    </row>
    <row r="450" spans="1:7" x14ac:dyDescent="0.6">
      <c r="A450"/>
      <c r="B450"/>
      <c r="C450"/>
      <c r="D450"/>
      <c r="E450"/>
      <c r="F450"/>
      <c r="G450"/>
    </row>
    <row r="451" spans="1:7" x14ac:dyDescent="0.6">
      <c r="A451"/>
      <c r="B451"/>
      <c r="C451"/>
      <c r="D451"/>
      <c r="E451"/>
      <c r="F451"/>
      <c r="G451"/>
    </row>
    <row r="452" spans="1:7" x14ac:dyDescent="0.6">
      <c r="A452"/>
      <c r="B452"/>
      <c r="C452"/>
      <c r="D452"/>
      <c r="E452"/>
      <c r="F452"/>
      <c r="G452"/>
    </row>
    <row r="453" spans="1:7" x14ac:dyDescent="0.6">
      <c r="A453"/>
      <c r="B453"/>
      <c r="C453"/>
      <c r="D453"/>
      <c r="E453"/>
      <c r="F453"/>
      <c r="G453"/>
    </row>
    <row r="454" spans="1:7" x14ac:dyDescent="0.6">
      <c r="A454"/>
      <c r="B454"/>
      <c r="C454"/>
      <c r="D454"/>
      <c r="E454"/>
      <c r="F454"/>
      <c r="G454"/>
    </row>
    <row r="455" spans="1:7" x14ac:dyDescent="0.6">
      <c r="A455"/>
      <c r="B455"/>
      <c r="C455"/>
      <c r="D455"/>
      <c r="E455"/>
      <c r="F455"/>
      <c r="G455"/>
    </row>
    <row r="456" spans="1:7" x14ac:dyDescent="0.6">
      <c r="A456"/>
      <c r="B456"/>
      <c r="C456"/>
      <c r="D456"/>
      <c r="E456"/>
      <c r="F456"/>
      <c r="G456"/>
    </row>
    <row r="457" spans="1:7" x14ac:dyDescent="0.6">
      <c r="A457"/>
      <c r="B457"/>
      <c r="C457"/>
      <c r="D457"/>
      <c r="E457"/>
      <c r="F457"/>
      <c r="G457"/>
    </row>
    <row r="458" spans="1:7" x14ac:dyDescent="0.6">
      <c r="A458"/>
      <c r="B458"/>
      <c r="C458"/>
      <c r="D458"/>
      <c r="E458"/>
      <c r="F458"/>
      <c r="G458"/>
    </row>
    <row r="459" spans="1:7" x14ac:dyDescent="0.6">
      <c r="A459"/>
      <c r="B459"/>
      <c r="C459"/>
      <c r="D459"/>
      <c r="E459"/>
      <c r="F459"/>
      <c r="G459"/>
    </row>
    <row r="460" spans="1:7" x14ac:dyDescent="0.6">
      <c r="A460"/>
      <c r="B460"/>
      <c r="C460"/>
      <c r="D460"/>
      <c r="E460"/>
      <c r="F460"/>
      <c r="G460"/>
    </row>
    <row r="461" spans="1:7" x14ac:dyDescent="0.6">
      <c r="A461"/>
      <c r="B461"/>
      <c r="C461"/>
      <c r="D461"/>
      <c r="E461"/>
      <c r="F461"/>
      <c r="G461"/>
    </row>
    <row r="462" spans="1:7" x14ac:dyDescent="0.6">
      <c r="A462"/>
      <c r="B462"/>
      <c r="C462"/>
      <c r="D462"/>
      <c r="E462"/>
      <c r="F462"/>
      <c r="G462"/>
    </row>
    <row r="463" spans="1:7" x14ac:dyDescent="0.6">
      <c r="A463"/>
      <c r="B463"/>
      <c r="C463"/>
      <c r="D463"/>
      <c r="E463"/>
      <c r="F463"/>
      <c r="G463"/>
    </row>
    <row r="464" spans="1:7" x14ac:dyDescent="0.6">
      <c r="A464"/>
      <c r="B464"/>
      <c r="C464"/>
      <c r="D464"/>
      <c r="E464"/>
      <c r="F464"/>
      <c r="G464"/>
    </row>
    <row r="465" spans="1:7" x14ac:dyDescent="0.6">
      <c r="A465"/>
      <c r="B465"/>
      <c r="C465"/>
      <c r="D465"/>
      <c r="E465"/>
      <c r="F465"/>
      <c r="G465"/>
    </row>
    <row r="466" spans="1:7" x14ac:dyDescent="0.6">
      <c r="A466"/>
      <c r="B466"/>
      <c r="C466"/>
      <c r="D466"/>
      <c r="E466"/>
      <c r="F466"/>
      <c r="G466"/>
    </row>
    <row r="467" spans="1:7" x14ac:dyDescent="0.6">
      <c r="A467"/>
      <c r="B467"/>
      <c r="C467"/>
      <c r="D467"/>
      <c r="E467"/>
      <c r="F467"/>
      <c r="G467"/>
    </row>
    <row r="468" spans="1:7" x14ac:dyDescent="0.6">
      <c r="A468"/>
      <c r="B468"/>
      <c r="C468"/>
      <c r="D468"/>
      <c r="E468"/>
      <c r="F468"/>
      <c r="G468"/>
    </row>
    <row r="469" spans="1:7" x14ac:dyDescent="0.6">
      <c r="A469"/>
      <c r="B469"/>
      <c r="C469"/>
      <c r="D469"/>
      <c r="E469"/>
      <c r="F469"/>
      <c r="G469"/>
    </row>
    <row r="470" spans="1:7" x14ac:dyDescent="0.6">
      <c r="A470"/>
      <c r="B470"/>
      <c r="C470"/>
      <c r="D470"/>
      <c r="E470"/>
      <c r="F470"/>
      <c r="G470"/>
    </row>
    <row r="471" spans="1:7" x14ac:dyDescent="0.6">
      <c r="A471"/>
      <c r="B471"/>
      <c r="C471"/>
      <c r="D471"/>
      <c r="E471"/>
      <c r="F471"/>
      <c r="G471"/>
    </row>
    <row r="472" spans="1:7" x14ac:dyDescent="0.6">
      <c r="A472"/>
      <c r="B472"/>
      <c r="C472"/>
      <c r="D472"/>
      <c r="E472"/>
      <c r="F472"/>
      <c r="G472"/>
    </row>
    <row r="473" spans="1:7" x14ac:dyDescent="0.6">
      <c r="A473"/>
      <c r="B473"/>
      <c r="C473"/>
      <c r="D473"/>
      <c r="E473"/>
      <c r="F473"/>
      <c r="G473"/>
    </row>
    <row r="474" spans="1:7" x14ac:dyDescent="0.6">
      <c r="A474"/>
      <c r="B474"/>
      <c r="C474"/>
      <c r="D474"/>
      <c r="E474"/>
      <c r="F474"/>
      <c r="G474"/>
    </row>
    <row r="475" spans="1:7" x14ac:dyDescent="0.6">
      <c r="A475"/>
      <c r="B475"/>
      <c r="C475"/>
      <c r="D475"/>
      <c r="E475"/>
      <c r="F475"/>
      <c r="G475"/>
    </row>
    <row r="476" spans="1:7" x14ac:dyDescent="0.6">
      <c r="A476"/>
      <c r="B476"/>
      <c r="C476"/>
      <c r="D476"/>
      <c r="E476"/>
      <c r="F476"/>
      <c r="G476"/>
    </row>
    <row r="477" spans="1:7" x14ac:dyDescent="0.6">
      <c r="A477"/>
      <c r="B477"/>
      <c r="C477"/>
      <c r="D477"/>
      <c r="E477"/>
      <c r="F477"/>
      <c r="G477"/>
    </row>
    <row r="478" spans="1:7" x14ac:dyDescent="0.6">
      <c r="A478"/>
      <c r="B478"/>
      <c r="C478"/>
      <c r="D478"/>
      <c r="E478"/>
      <c r="F478"/>
      <c r="G478"/>
    </row>
    <row r="479" spans="1:7" x14ac:dyDescent="0.6">
      <c r="A479"/>
      <c r="B479"/>
      <c r="C479"/>
      <c r="D479"/>
      <c r="E479"/>
      <c r="F479"/>
      <c r="G479"/>
    </row>
    <row r="480" spans="1:7" x14ac:dyDescent="0.6">
      <c r="A480"/>
      <c r="B480"/>
      <c r="C480"/>
      <c r="D480"/>
      <c r="E480"/>
      <c r="F480"/>
      <c r="G480"/>
    </row>
    <row r="481" spans="1:7" x14ac:dyDescent="0.6">
      <c r="A481"/>
      <c r="B481"/>
      <c r="C481"/>
      <c r="D481"/>
      <c r="E481"/>
      <c r="F481"/>
      <c r="G481"/>
    </row>
    <row r="482" spans="1:7" x14ac:dyDescent="0.6">
      <c r="A482"/>
      <c r="B482"/>
      <c r="C482"/>
      <c r="D482"/>
      <c r="E482"/>
      <c r="F482"/>
      <c r="G482"/>
    </row>
    <row r="483" spans="1:7" x14ac:dyDescent="0.6">
      <c r="A483"/>
      <c r="B483"/>
      <c r="C483"/>
      <c r="D483"/>
      <c r="E483"/>
      <c r="F483"/>
      <c r="G483"/>
    </row>
    <row r="484" spans="1:7" x14ac:dyDescent="0.6">
      <c r="A484"/>
      <c r="B484"/>
      <c r="C484"/>
      <c r="D484"/>
      <c r="E484"/>
      <c r="F484"/>
      <c r="G484"/>
    </row>
    <row r="485" spans="1:7" x14ac:dyDescent="0.6">
      <c r="A485"/>
      <c r="B485"/>
      <c r="C485"/>
      <c r="D485"/>
      <c r="E485"/>
      <c r="F485"/>
      <c r="G485"/>
    </row>
    <row r="486" spans="1:7" x14ac:dyDescent="0.6">
      <c r="A486"/>
      <c r="B486"/>
      <c r="C486"/>
      <c r="D486"/>
      <c r="E486"/>
      <c r="F486"/>
      <c r="G486"/>
    </row>
    <row r="487" spans="1:7" x14ac:dyDescent="0.6">
      <c r="A487"/>
      <c r="B487"/>
      <c r="C487"/>
      <c r="D487"/>
      <c r="E487"/>
      <c r="F487"/>
      <c r="G487"/>
    </row>
    <row r="488" spans="1:7" x14ac:dyDescent="0.6">
      <c r="A488"/>
      <c r="B488"/>
      <c r="C488"/>
      <c r="D488"/>
      <c r="E488"/>
      <c r="F488"/>
      <c r="G488"/>
    </row>
    <row r="489" spans="1:7" x14ac:dyDescent="0.6">
      <c r="A489"/>
      <c r="B489"/>
      <c r="C489"/>
      <c r="D489"/>
      <c r="E489"/>
      <c r="F489"/>
      <c r="G489"/>
    </row>
    <row r="490" spans="1:7" x14ac:dyDescent="0.6">
      <c r="A490"/>
      <c r="B490"/>
      <c r="C490"/>
      <c r="D490"/>
      <c r="E490"/>
      <c r="F490"/>
      <c r="G490"/>
    </row>
    <row r="491" spans="1:7" x14ac:dyDescent="0.6">
      <c r="A491"/>
      <c r="B491"/>
      <c r="C491"/>
      <c r="D491"/>
      <c r="E491"/>
      <c r="F491"/>
      <c r="G491"/>
    </row>
    <row r="492" spans="1:7" x14ac:dyDescent="0.6">
      <c r="A492"/>
      <c r="B492"/>
      <c r="C492"/>
      <c r="D492"/>
      <c r="E492"/>
      <c r="F492"/>
      <c r="G492"/>
    </row>
    <row r="493" spans="1:7" x14ac:dyDescent="0.6">
      <c r="A493"/>
      <c r="B493"/>
      <c r="C493"/>
      <c r="D493"/>
      <c r="E493"/>
      <c r="F493"/>
      <c r="G493"/>
    </row>
    <row r="494" spans="1:7" x14ac:dyDescent="0.6">
      <c r="A494"/>
      <c r="B494"/>
      <c r="C494"/>
      <c r="D494"/>
      <c r="E494"/>
      <c r="F494"/>
      <c r="G494"/>
    </row>
    <row r="495" spans="1:7" x14ac:dyDescent="0.6">
      <c r="A495"/>
      <c r="B495"/>
      <c r="C495"/>
      <c r="D495"/>
      <c r="E495"/>
      <c r="F495"/>
      <c r="G495"/>
    </row>
    <row r="496" spans="1:7" x14ac:dyDescent="0.6">
      <c r="A496"/>
      <c r="B496"/>
      <c r="C496"/>
      <c r="D496"/>
      <c r="E496"/>
      <c r="F496"/>
      <c r="G496"/>
    </row>
    <row r="497" spans="1:7" x14ac:dyDescent="0.6">
      <c r="A497"/>
      <c r="B497"/>
      <c r="C497"/>
      <c r="D497"/>
      <c r="E497"/>
      <c r="F497"/>
      <c r="G497"/>
    </row>
    <row r="498" spans="1:7" x14ac:dyDescent="0.6">
      <c r="A498"/>
      <c r="B498"/>
      <c r="C498"/>
      <c r="D498"/>
      <c r="E498"/>
      <c r="F498"/>
      <c r="G498"/>
    </row>
    <row r="499" spans="1:7" x14ac:dyDescent="0.6">
      <c r="A499"/>
      <c r="B499"/>
      <c r="C499"/>
      <c r="D499"/>
      <c r="E499"/>
      <c r="F499"/>
      <c r="G499"/>
    </row>
    <row r="500" spans="1:7" x14ac:dyDescent="0.6">
      <c r="A500"/>
      <c r="B500"/>
      <c r="C500"/>
      <c r="D500"/>
      <c r="E500"/>
      <c r="F500"/>
      <c r="G500"/>
    </row>
    <row r="501" spans="1:7" x14ac:dyDescent="0.6">
      <c r="A501"/>
      <c r="B501"/>
      <c r="C501"/>
      <c r="D501"/>
      <c r="E501"/>
      <c r="F501"/>
      <c r="G501"/>
    </row>
    <row r="502" spans="1:7" x14ac:dyDescent="0.6">
      <c r="A502"/>
      <c r="B502"/>
      <c r="C502"/>
      <c r="D502"/>
      <c r="E502"/>
      <c r="F502"/>
      <c r="G502"/>
    </row>
    <row r="503" spans="1:7" x14ac:dyDescent="0.6">
      <c r="A503"/>
      <c r="B503"/>
      <c r="C503"/>
      <c r="D503"/>
      <c r="E503"/>
      <c r="F503"/>
      <c r="G503"/>
    </row>
    <row r="504" spans="1:7" x14ac:dyDescent="0.6">
      <c r="A504"/>
      <c r="B504"/>
      <c r="C504"/>
      <c r="D504"/>
      <c r="E504"/>
      <c r="F504"/>
      <c r="G504"/>
    </row>
    <row r="505" spans="1:7" x14ac:dyDescent="0.6">
      <c r="A505"/>
      <c r="B505"/>
      <c r="C505"/>
      <c r="D505"/>
      <c r="E505"/>
      <c r="F505"/>
      <c r="G505"/>
    </row>
    <row r="506" spans="1:7" x14ac:dyDescent="0.6">
      <c r="A506"/>
      <c r="B506"/>
      <c r="C506"/>
      <c r="D506"/>
      <c r="E506"/>
      <c r="F506"/>
      <c r="G506"/>
    </row>
    <row r="507" spans="1:7" x14ac:dyDescent="0.6">
      <c r="A507"/>
      <c r="B507"/>
      <c r="C507"/>
      <c r="D507"/>
      <c r="E507"/>
      <c r="F507"/>
      <c r="G507"/>
    </row>
    <row r="508" spans="1:7" x14ac:dyDescent="0.6">
      <c r="A508"/>
      <c r="B508"/>
      <c r="C508"/>
      <c r="D508"/>
      <c r="E508"/>
      <c r="F508"/>
      <c r="G508"/>
    </row>
    <row r="509" spans="1:7" x14ac:dyDescent="0.6">
      <c r="A509"/>
      <c r="B509"/>
      <c r="C509"/>
      <c r="D509"/>
      <c r="E509"/>
      <c r="F509"/>
      <c r="G509"/>
    </row>
    <row r="510" spans="1:7" x14ac:dyDescent="0.6">
      <c r="A510"/>
      <c r="B510"/>
      <c r="C510"/>
      <c r="D510"/>
      <c r="E510"/>
      <c r="F510"/>
      <c r="G510"/>
    </row>
    <row r="511" spans="1:7" x14ac:dyDescent="0.6">
      <c r="A511"/>
      <c r="B511"/>
      <c r="C511"/>
      <c r="D511"/>
      <c r="E511"/>
      <c r="F511"/>
      <c r="G511"/>
    </row>
    <row r="512" spans="1:7" x14ac:dyDescent="0.6">
      <c r="A512"/>
      <c r="B512"/>
      <c r="C512"/>
      <c r="D512"/>
      <c r="E512"/>
      <c r="F512"/>
      <c r="G512"/>
    </row>
    <row r="513" spans="1:7" x14ac:dyDescent="0.6">
      <c r="A513"/>
      <c r="B513"/>
      <c r="C513"/>
      <c r="D513"/>
      <c r="E513"/>
      <c r="F513"/>
      <c r="G513"/>
    </row>
    <row r="514" spans="1:7" x14ac:dyDescent="0.6">
      <c r="A514"/>
      <c r="B514"/>
      <c r="C514"/>
      <c r="D514"/>
      <c r="E514"/>
      <c r="F514"/>
      <c r="G514"/>
    </row>
    <row r="515" spans="1:7" x14ac:dyDescent="0.6">
      <c r="A515"/>
      <c r="B515"/>
      <c r="C515"/>
      <c r="D515"/>
      <c r="E515"/>
      <c r="F515"/>
      <c r="G515"/>
    </row>
    <row r="516" spans="1:7" x14ac:dyDescent="0.6">
      <c r="A516"/>
      <c r="B516"/>
      <c r="C516"/>
      <c r="D516"/>
      <c r="E516"/>
      <c r="F516"/>
      <c r="G516"/>
    </row>
    <row r="517" spans="1:7" x14ac:dyDescent="0.6">
      <c r="A517"/>
      <c r="B517"/>
      <c r="C517"/>
      <c r="D517"/>
      <c r="E517"/>
      <c r="F517"/>
      <c r="G517"/>
    </row>
    <row r="518" spans="1:7" x14ac:dyDescent="0.6">
      <c r="A518"/>
      <c r="B518"/>
      <c r="C518"/>
      <c r="D518"/>
      <c r="E518"/>
      <c r="F518"/>
      <c r="G518"/>
    </row>
    <row r="519" spans="1:7" x14ac:dyDescent="0.6">
      <c r="A519"/>
      <c r="B519"/>
      <c r="C519"/>
      <c r="D519"/>
      <c r="E519"/>
      <c r="F519"/>
      <c r="G519"/>
    </row>
    <row r="520" spans="1:7" x14ac:dyDescent="0.6">
      <c r="A520"/>
      <c r="B520"/>
      <c r="C520"/>
      <c r="D520"/>
      <c r="E520"/>
      <c r="F520"/>
      <c r="G520"/>
    </row>
    <row r="521" spans="1:7" x14ac:dyDescent="0.6">
      <c r="A521"/>
      <c r="B521"/>
      <c r="C521"/>
      <c r="D521"/>
      <c r="E521"/>
      <c r="F521"/>
      <c r="G521"/>
    </row>
    <row r="522" spans="1:7" x14ac:dyDescent="0.6">
      <c r="A522"/>
      <c r="B522"/>
      <c r="C522"/>
      <c r="D522"/>
      <c r="E522"/>
      <c r="F522"/>
      <c r="G522"/>
    </row>
    <row r="523" spans="1:7" x14ac:dyDescent="0.6">
      <c r="A523"/>
      <c r="B523"/>
      <c r="C523"/>
      <c r="D523"/>
      <c r="E523"/>
      <c r="F523"/>
      <c r="G523"/>
    </row>
    <row r="524" spans="1:7" x14ac:dyDescent="0.6">
      <c r="A524"/>
      <c r="B524"/>
      <c r="C524"/>
      <c r="D524"/>
      <c r="E524"/>
      <c r="F524"/>
      <c r="G524"/>
    </row>
    <row r="525" spans="1:7" x14ac:dyDescent="0.6">
      <c r="A525"/>
      <c r="B525"/>
      <c r="C525"/>
      <c r="D525"/>
      <c r="E525"/>
      <c r="F525"/>
      <c r="G525"/>
    </row>
    <row r="526" spans="1:7" x14ac:dyDescent="0.6">
      <c r="A526"/>
      <c r="B526"/>
      <c r="C526"/>
      <c r="D526"/>
      <c r="E526"/>
      <c r="F526"/>
      <c r="G526"/>
    </row>
    <row r="527" spans="1:7" x14ac:dyDescent="0.6">
      <c r="A527"/>
      <c r="B527"/>
      <c r="C527"/>
      <c r="D527"/>
      <c r="E527"/>
      <c r="F527"/>
      <c r="G527"/>
    </row>
    <row r="528" spans="1:7" x14ac:dyDescent="0.6">
      <c r="A528"/>
      <c r="B528"/>
      <c r="C528"/>
      <c r="D528"/>
      <c r="E528"/>
      <c r="F528"/>
      <c r="G528"/>
    </row>
    <row r="529" spans="1:7" x14ac:dyDescent="0.6">
      <c r="A529"/>
      <c r="B529"/>
      <c r="C529"/>
      <c r="D529"/>
      <c r="E529"/>
      <c r="F529"/>
      <c r="G529"/>
    </row>
    <row r="530" spans="1:7" x14ac:dyDescent="0.6">
      <c r="A530"/>
      <c r="B530"/>
      <c r="C530"/>
      <c r="D530"/>
      <c r="E530"/>
      <c r="F530"/>
      <c r="G530"/>
    </row>
    <row r="531" spans="1:7" x14ac:dyDescent="0.6">
      <c r="A531"/>
      <c r="B531"/>
      <c r="C531"/>
      <c r="D531"/>
      <c r="E531"/>
      <c r="F531"/>
      <c r="G531"/>
    </row>
    <row r="532" spans="1:7" x14ac:dyDescent="0.6">
      <c r="A532"/>
      <c r="B532"/>
      <c r="C532"/>
      <c r="D532"/>
      <c r="E532"/>
      <c r="F532"/>
      <c r="G532"/>
    </row>
  </sheetData>
  <mergeCells count="52">
    <mergeCell ref="A19:D19"/>
    <mergeCell ref="A36:G36"/>
    <mergeCell ref="C27:D27"/>
    <mergeCell ref="A26:G26"/>
    <mergeCell ref="A24:D24"/>
    <mergeCell ref="A25:G25"/>
    <mergeCell ref="A27:B27"/>
    <mergeCell ref="B34:C35"/>
    <mergeCell ref="D34:F35"/>
    <mergeCell ref="A20:D20"/>
    <mergeCell ref="A21:D21"/>
    <mergeCell ref="A22:D22"/>
    <mergeCell ref="A30:B30"/>
    <mergeCell ref="A28:B28"/>
    <mergeCell ref="A29:B29"/>
    <mergeCell ref="A23:D23"/>
    <mergeCell ref="A57:G58"/>
    <mergeCell ref="A59:G59"/>
    <mergeCell ref="A31:B31"/>
    <mergeCell ref="A44:G45"/>
    <mergeCell ref="F1:G1"/>
    <mergeCell ref="A13:D13"/>
    <mergeCell ref="A5:G5"/>
    <mergeCell ref="A6:G6"/>
    <mergeCell ref="A4:B4"/>
    <mergeCell ref="B2:F3"/>
    <mergeCell ref="A8:A9"/>
    <mergeCell ref="B8:B9"/>
    <mergeCell ref="C8:C9"/>
    <mergeCell ref="D8:D9"/>
    <mergeCell ref="E8:E9"/>
    <mergeCell ref="F8:G9"/>
    <mergeCell ref="B10:B11"/>
    <mergeCell ref="C10:C11"/>
    <mergeCell ref="D10:D11"/>
    <mergeCell ref="E10:E11"/>
    <mergeCell ref="F10:G11"/>
    <mergeCell ref="A10:A11"/>
    <mergeCell ref="A18:D18"/>
    <mergeCell ref="D32:E32"/>
    <mergeCell ref="A33:G33"/>
    <mergeCell ref="A32:B32"/>
    <mergeCell ref="A12:D12"/>
    <mergeCell ref="F32:G32"/>
    <mergeCell ref="C30:D30"/>
    <mergeCell ref="C31:D31"/>
    <mergeCell ref="A17:D17"/>
    <mergeCell ref="C28:D28"/>
    <mergeCell ref="C29:D29"/>
    <mergeCell ref="A14:D14"/>
    <mergeCell ref="A15:D15"/>
    <mergeCell ref="A16:D16"/>
  </mergeCells>
  <phoneticPr fontId="6" type="noConversion"/>
  <hyperlinks>
    <hyperlink ref="G4" r:id="rId1" display="https://www.youtube.com/shorts/aELcBBdBThw" xr:uid="{AD6E06B9-68D5-4377-BCD8-3744F132F6DD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BAEC-37A1-4649-920C-1D6AE21818E1}">
  <dimension ref="B2:M40"/>
  <sheetViews>
    <sheetView zoomScale="115" zoomScaleNormal="115" workbookViewId="0">
      <selection activeCell="J13" sqref="J13"/>
    </sheetView>
  </sheetViews>
  <sheetFormatPr baseColWidth="10" defaultColWidth="11.42578125" defaultRowHeight="15" x14ac:dyDescent="0.25"/>
  <cols>
    <col min="1" max="1" width="11.42578125" style="1"/>
    <col min="2" max="2" width="16.140625" style="41" bestFit="1" customWidth="1"/>
    <col min="3" max="3" width="12.28515625" style="1" bestFit="1" customWidth="1"/>
    <col min="4" max="4" width="11.85546875" style="1" bestFit="1" customWidth="1"/>
    <col min="5" max="5" width="15.7109375" style="1" bestFit="1" customWidth="1"/>
    <col min="6" max="6" width="13" style="1" bestFit="1" customWidth="1"/>
    <col min="7" max="7" width="14.7109375" style="1" bestFit="1" customWidth="1"/>
    <col min="8" max="8" width="18.85546875" style="1" bestFit="1" customWidth="1"/>
    <col min="9" max="9" width="13.140625" style="1" bestFit="1" customWidth="1"/>
    <col min="10" max="10" width="35" style="1" bestFit="1" customWidth="1"/>
    <col min="11" max="11" width="28.28515625" style="1" bestFit="1" customWidth="1"/>
    <col min="12" max="16384" width="11.42578125" style="1"/>
  </cols>
  <sheetData>
    <row r="2" spans="2:13" x14ac:dyDescent="0.25">
      <c r="B2" s="41" t="s">
        <v>138</v>
      </c>
      <c r="C2" s="1" t="s">
        <v>139</v>
      </c>
      <c r="D2" s="1" t="s">
        <v>140</v>
      </c>
      <c r="E2" s="1" t="s">
        <v>150</v>
      </c>
      <c r="F2" s="1" t="s">
        <v>151</v>
      </c>
    </row>
    <row r="4" spans="2:13" x14ac:dyDescent="0.25">
      <c r="B4" s="41" t="s">
        <v>141</v>
      </c>
      <c r="C4" s="1" t="s">
        <v>139</v>
      </c>
      <c r="D4" s="1" t="s">
        <v>142</v>
      </c>
      <c r="E4" s="1" t="s">
        <v>143</v>
      </c>
      <c r="F4" s="1" t="s">
        <v>144</v>
      </c>
      <c r="H4" s="77"/>
    </row>
    <row r="6" spans="2:13" x14ac:dyDescent="0.25">
      <c r="B6" s="41" t="s">
        <v>209</v>
      </c>
      <c r="C6" s="204" t="s">
        <v>286</v>
      </c>
      <c r="D6" s="204" t="s">
        <v>296</v>
      </c>
      <c r="E6" s="204" t="s">
        <v>302</v>
      </c>
      <c r="F6" s="204" t="s">
        <v>297</v>
      </c>
      <c r="G6" s="204" t="s">
        <v>298</v>
      </c>
      <c r="H6" s="204" t="s">
        <v>299</v>
      </c>
      <c r="I6" s="204" t="s">
        <v>300</v>
      </c>
      <c r="J6" s="204" t="s">
        <v>301</v>
      </c>
    </row>
    <row r="9" spans="2:13" x14ac:dyDescent="0.25">
      <c r="B9" s="41" t="s">
        <v>145</v>
      </c>
      <c r="C9" s="387"/>
      <c r="D9" s="387"/>
      <c r="E9" s="387"/>
    </row>
    <row r="10" spans="2:13" x14ac:dyDescent="0.25">
      <c r="B10" s="41" t="s">
        <v>152</v>
      </c>
      <c r="C10" s="1" t="s">
        <v>153</v>
      </c>
      <c r="D10" s="388" t="s">
        <v>303</v>
      </c>
      <c r="E10" s="389"/>
      <c r="F10" s="389"/>
    </row>
    <row r="12" spans="2:13" x14ac:dyDescent="0.25">
      <c r="H12"/>
      <c r="I12"/>
      <c r="J12" s="217" t="s">
        <v>332</v>
      </c>
      <c r="K12" s="204"/>
      <c r="L12" s="204"/>
      <c r="M12" s="204"/>
    </row>
    <row r="13" spans="2:13" x14ac:dyDescent="0.25">
      <c r="H13"/>
      <c r="I13"/>
      <c r="J13" s="219" t="s">
        <v>335</v>
      </c>
      <c r="K13" s="204"/>
      <c r="L13" s="204"/>
      <c r="M13" s="204"/>
    </row>
    <row r="14" spans="2:13" x14ac:dyDescent="0.25">
      <c r="H14"/>
      <c r="I14"/>
      <c r="J14" s="219" t="s">
        <v>334</v>
      </c>
      <c r="K14" s="204"/>
      <c r="L14" s="204"/>
      <c r="M14" s="204"/>
    </row>
    <row r="15" spans="2:13" x14ac:dyDescent="0.25">
      <c r="H15"/>
      <c r="I15">
        <v>1</v>
      </c>
      <c r="J15" t="s">
        <v>336</v>
      </c>
      <c r="K15" s="204"/>
      <c r="L15" s="204"/>
      <c r="M15" s="204"/>
    </row>
    <row r="16" spans="2:13" x14ac:dyDescent="0.25">
      <c r="H16"/>
      <c r="I16">
        <v>1</v>
      </c>
      <c r="J16" t="s">
        <v>333</v>
      </c>
      <c r="K16" s="204"/>
      <c r="L16" s="204"/>
      <c r="M16" s="204"/>
    </row>
    <row r="17" spans="2:13" x14ac:dyDescent="0.25">
      <c r="H17"/>
      <c r="I17">
        <v>1</v>
      </c>
      <c r="J17" t="s">
        <v>337</v>
      </c>
      <c r="K17" s="204"/>
      <c r="L17" s="204"/>
      <c r="M17" s="204"/>
    </row>
    <row r="18" spans="2:13" x14ac:dyDescent="0.25">
      <c r="H18" t="s">
        <v>339</v>
      </c>
      <c r="I18">
        <v>1</v>
      </c>
      <c r="J18" t="s">
        <v>338</v>
      </c>
      <c r="K18" s="204"/>
      <c r="L18" s="204"/>
      <c r="M18" s="204"/>
    </row>
    <row r="19" spans="2:13" x14ac:dyDescent="0.25">
      <c r="H19" s="204"/>
      <c r="I19" s="204"/>
      <c r="J19" s="204"/>
      <c r="K19" s="204"/>
      <c r="L19" s="204"/>
      <c r="M19" s="204"/>
    </row>
    <row r="20" spans="2:13" x14ac:dyDescent="0.25">
      <c r="H20" s="204"/>
      <c r="I20" s="204"/>
      <c r="J20" s="204"/>
      <c r="K20" s="204"/>
      <c r="L20" s="204"/>
      <c r="M20" s="204"/>
    </row>
    <row r="21" spans="2:13" x14ac:dyDescent="0.25">
      <c r="H21" s="204"/>
      <c r="I21" s="204"/>
      <c r="J21" s="204"/>
      <c r="K21" s="204"/>
      <c r="L21" s="204"/>
      <c r="M21" s="204"/>
    </row>
    <row r="22" spans="2:13" x14ac:dyDescent="0.25">
      <c r="F22" s="1" t="s">
        <v>159</v>
      </c>
      <c r="H22" s="204"/>
      <c r="I22" s="204"/>
      <c r="J22" s="204"/>
      <c r="K22" s="204"/>
      <c r="L22" s="204"/>
      <c r="M22" s="204"/>
    </row>
    <row r="23" spans="2:13" x14ac:dyDescent="0.25">
      <c r="B23" s="41" t="s">
        <v>94</v>
      </c>
      <c r="C23" s="1" t="s">
        <v>13</v>
      </c>
      <c r="D23" s="1" t="s">
        <v>133</v>
      </c>
      <c r="F23" s="1" t="s">
        <v>154</v>
      </c>
      <c r="H23" s="204"/>
      <c r="I23" s="204"/>
      <c r="J23" s="204"/>
      <c r="K23" s="204"/>
      <c r="L23" s="204"/>
      <c r="M23" s="204"/>
    </row>
    <row r="24" spans="2:13" x14ac:dyDescent="0.25">
      <c r="B24" s="41" t="s">
        <v>5</v>
      </c>
      <c r="C24" s="1" t="s">
        <v>130</v>
      </c>
      <c r="D24" s="1" t="s">
        <v>134</v>
      </c>
      <c r="F24" s="1" t="s">
        <v>155</v>
      </c>
      <c r="H24" s="204"/>
      <c r="I24" s="204"/>
      <c r="J24" s="204"/>
      <c r="K24" s="204"/>
      <c r="L24" s="204"/>
      <c r="M24" s="204"/>
    </row>
    <row r="25" spans="2:13" x14ac:dyDescent="0.25">
      <c r="B25" s="41" t="s">
        <v>127</v>
      </c>
      <c r="C25" s="1" t="s">
        <v>132</v>
      </c>
      <c r="D25" s="1" t="s">
        <v>135</v>
      </c>
      <c r="F25" s="1" t="s">
        <v>156</v>
      </c>
      <c r="H25" s="204"/>
      <c r="I25" s="204"/>
      <c r="J25" s="204"/>
      <c r="K25" s="204"/>
      <c r="L25" s="204"/>
      <c r="M25" s="204"/>
    </row>
    <row r="26" spans="2:13" x14ac:dyDescent="0.25">
      <c r="B26" s="41" t="s">
        <v>128</v>
      </c>
      <c r="C26" s="1" t="s">
        <v>131</v>
      </c>
      <c r="D26" s="1" t="s">
        <v>136</v>
      </c>
      <c r="F26" s="1" t="s">
        <v>157</v>
      </c>
      <c r="H26" s="204"/>
      <c r="I26" s="204"/>
      <c r="J26" s="204"/>
      <c r="K26" s="204"/>
      <c r="L26" s="204"/>
      <c r="M26" s="204"/>
    </row>
    <row r="27" spans="2:13" x14ac:dyDescent="0.25">
      <c r="B27" s="41" t="s">
        <v>129</v>
      </c>
      <c r="C27" s="1">
        <v>0</v>
      </c>
      <c r="D27" s="1">
        <v>0</v>
      </c>
      <c r="F27" s="1" t="s">
        <v>158</v>
      </c>
      <c r="H27" s="204"/>
      <c r="I27" s="204"/>
      <c r="J27" s="204"/>
      <c r="K27" s="204"/>
      <c r="L27" s="204"/>
      <c r="M27" s="204"/>
    </row>
    <row r="28" spans="2:13" x14ac:dyDescent="0.25">
      <c r="B28" s="41" t="s">
        <v>137</v>
      </c>
    </row>
    <row r="33" spans="2:2" x14ac:dyDescent="0.25">
      <c r="B33" s="41" t="s">
        <v>227</v>
      </c>
    </row>
    <row r="34" spans="2:2" x14ac:dyDescent="0.25">
      <c r="B34" s="41" t="s">
        <v>229</v>
      </c>
    </row>
    <row r="35" spans="2:2" x14ac:dyDescent="0.25">
      <c r="B35" s="41" t="s">
        <v>230</v>
      </c>
    </row>
    <row r="36" spans="2:2" x14ac:dyDescent="0.25">
      <c r="B36" s="41" t="s">
        <v>231</v>
      </c>
    </row>
    <row r="37" spans="2:2" x14ac:dyDescent="0.25">
      <c r="B37" s="41" t="s">
        <v>228</v>
      </c>
    </row>
    <row r="38" spans="2:2" x14ac:dyDescent="0.25">
      <c r="B38" s="41" t="s">
        <v>232</v>
      </c>
    </row>
    <row r="39" spans="2:2" x14ac:dyDescent="0.25">
      <c r="B39" s="41" t="s">
        <v>233</v>
      </c>
    </row>
    <row r="40" spans="2:2" x14ac:dyDescent="0.25">
      <c r="B40" s="41" t="s">
        <v>234</v>
      </c>
    </row>
  </sheetData>
  <mergeCells count="2">
    <mergeCell ref="C9:E9"/>
    <mergeCell ref="D10:F10"/>
  </mergeCells>
  <hyperlinks>
    <hyperlink ref="D10" r:id="rId1" xr:uid="{A91D18F9-BB46-4D3D-B682-CF8D5C10BF6F}"/>
    <hyperlink ref="L25" r:id="rId2" display="https://809c3108-3518-476c-8150-ec6637697c3a.usrfiles.com/ugd/809c31_a8a8b2d2cf844c3287f39e9edcbe7935.pdf" xr:uid="{770DCE6A-F241-4B31-848E-FFF4A007F724}"/>
    <hyperlink ref="L23" r:id="rId3" display="https://809c3108-3518-476c-8150-ec6637697c3a.usrfiles.com/ugd/809c31_393581ea7f364234869f68383b0468e6.pdf" xr:uid="{B6C916C3-1486-4D7B-8C4B-863755A3A6E7}"/>
    <hyperlink ref="L22" r:id="rId4" display="https://809c3108-3518-476c-8150-ec6637697c3a.usrfiles.com/ugd/809c31_7e70d123aa2943ac96a909ae63bfaaec.pdf" xr:uid="{851BC3BB-0320-4036-9B5D-0B4AAECD830E}"/>
    <hyperlink ref="L28" r:id="rId5" display="https://809c3108-3518-476c-8150-ec6637697c3a.usrfiles.com/ugd/809c31_8eeae4f2d8a34429879e56931be0cccc.pdf" xr:uid="{53AB771A-DB31-4C5B-BD23-260D3ECD9ECE}"/>
    <hyperlink ref="L32" r:id="rId6" display="https://809c3108-3518-476c-8150-ec6637697c3a.usrfiles.com/ugd/809c31_46b0381aa4b8433bac485cca31b0c260.pdf" xr:uid="{4A9528EC-1F0D-4842-B8B2-7A77364546CC}"/>
    <hyperlink ref="L30" r:id="rId7" display="https://809c3108-3518-476c-8150-ec6637697c3a.usrfiles.com/ugd/809c31_2860a5e3f3e549d2a7fd21847c903365.pdf" xr:uid="{C37FB739-4BC3-4946-B92A-D6F07053BE11}"/>
    <hyperlink ref="L31" r:id="rId8" display="https://809c3108-3518-476c-8150-ec6637697c3a.usrfiles.com/ugd/809c31_a74692730e684c63a61b0fcf50edd693.pdf" xr:uid="{97FF2C41-330E-4B5B-A9E0-0B37A41C7400}"/>
    <hyperlink ref="L26" r:id="rId9" display="https://809c3108-3518-476c-8150-ec6637697c3a.usrfiles.com/ugd/809c31_3cee4d595167414b982b38938ad44d90.pdf" xr:uid="{8BB7937F-FEB7-49A5-81B4-DF1511322B06}"/>
    <hyperlink ref="L27" r:id="rId10" display="https://809c3108-3518-476c-8150-ec6637697c3a.usrfiles.com/ugd/809c31_03fd76b2486247b7b1197dcf3358a10a.pdf" xr:uid="{18441516-9AFE-4E78-ABFB-F33F66A3E7EC}"/>
    <hyperlink ref="L34" r:id="rId11" display="https://809c3108-3518-476c-8150-ec6637697c3a.usrfiles.com/ugd/809c31_bff86b3aaf9f482794a973c4c15ea1a2.pdf" xr:uid="{FB1CA2D8-67FC-4BD5-A116-EDD5D3953677}"/>
    <hyperlink ref="L33" r:id="rId12" display="https://809c3108-3518-476c-8150-ec6637697c3a.usrfiles.com/ugd/809c31_f64b26242faf434b8413044ddd1ce892.pdf" xr:uid="{B3B23997-026C-464E-8791-AB7F71A67212}"/>
    <hyperlink ref="L24" r:id="rId13" display="https://809c3108-3518-476c-8150-ec6637697c3a.usrfiles.com/ugd/809c31_ee37f0e6ca34429ea44f6b79dd7f1b47.pdf" xr:uid="{FA6162FE-18CA-40F0-A57B-966907CD7998}"/>
    <hyperlink ref="L35" r:id="rId14" display="https://809c3108-3518-476c-8150-ec6637697c3a.usrfiles.com/ugd/809c31_fc6a17f6e07c4248afb7bb17b6d80f21.pdf" xr:uid="{4BF0DD4F-4290-4F60-8687-993B32823789}"/>
    <hyperlink ref="L36" r:id="rId15" display="https://809c3108-3518-476c-8150-ec6637697c3a.usrfiles.com/ugd/809c31_b206b5dd328949688bfcb75a1db1ff90.pdf" xr:uid="{F44E9077-4794-42EA-B0F6-4C8663C9E418}"/>
  </hyperlinks>
  <pageMargins left="0.7" right="0.7" top="0.75" bottom="0.75" header="0.3" footer="0.3"/>
  <pageSetup orientation="portrait"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0908-0B84-48EE-BCE0-3473DB33419A}">
  <dimension ref="A1:H215"/>
  <sheetViews>
    <sheetView topLeftCell="A42" zoomScale="175" zoomScaleNormal="175" workbookViewId="0">
      <selection activeCell="A4" sqref="A4"/>
    </sheetView>
  </sheetViews>
  <sheetFormatPr baseColWidth="10" defaultColWidth="11.42578125" defaultRowHeight="15" x14ac:dyDescent="0.25"/>
  <cols>
    <col min="1" max="1" width="12.85546875" style="111" customWidth="1"/>
    <col min="2" max="2" width="11.85546875" style="111" customWidth="1"/>
    <col min="3" max="3" width="11.42578125" style="111" customWidth="1"/>
    <col min="4" max="4" width="11.7109375" style="111" customWidth="1"/>
    <col min="5" max="5" width="11.28515625" style="111" customWidth="1"/>
    <col min="6" max="6" width="12.140625" style="111" customWidth="1"/>
    <col min="7" max="7" width="13.42578125" style="111" customWidth="1"/>
    <col min="8" max="16384" width="11.42578125" style="111"/>
  </cols>
  <sheetData>
    <row r="1" spans="1:7" x14ac:dyDescent="0.25">
      <c r="A1" s="403" t="s">
        <v>456</v>
      </c>
      <c r="B1" s="403"/>
      <c r="C1" s="403"/>
      <c r="D1" s="403"/>
      <c r="E1" s="403"/>
      <c r="F1" s="403"/>
    </row>
    <row r="2" spans="1:7" ht="15" customHeight="1" x14ac:dyDescent="0.25">
      <c r="A2" s="403"/>
      <c r="B2" s="403"/>
      <c r="C2" s="403"/>
      <c r="D2" s="403"/>
      <c r="E2" s="403"/>
      <c r="F2" s="403"/>
      <c r="G2" s="110"/>
    </row>
    <row r="3" spans="1:7" ht="15" customHeight="1" x14ac:dyDescent="0.25">
      <c r="A3" s="403"/>
      <c r="B3" s="403"/>
      <c r="C3" s="403"/>
      <c r="D3" s="403"/>
      <c r="E3" s="403"/>
      <c r="F3" s="403"/>
      <c r="G3" s="110"/>
    </row>
    <row r="4" spans="1:7" ht="6.75" customHeight="1" x14ac:dyDescent="0.25">
      <c r="A4" s="110"/>
      <c r="B4" s="110"/>
      <c r="C4" s="110"/>
      <c r="D4" s="110"/>
      <c r="E4" s="110"/>
      <c r="F4" s="110"/>
      <c r="G4" s="110"/>
    </row>
    <row r="5" spans="1:7" x14ac:dyDescent="0.25">
      <c r="A5" s="92" t="s">
        <v>63</v>
      </c>
      <c r="B5" s="392" t="s">
        <v>64</v>
      </c>
      <c r="C5" s="392"/>
      <c r="D5" s="394" t="s">
        <v>65</v>
      </c>
      <c r="E5" s="394"/>
      <c r="F5" s="395">
        <f ca="1">TODAY()</f>
        <v>45967</v>
      </c>
      <c r="G5" s="395"/>
    </row>
    <row r="6" spans="1:7" ht="17.25" customHeight="1" x14ac:dyDescent="0.25">
      <c r="A6" s="92" t="s">
        <v>66</v>
      </c>
      <c r="B6" s="392" t="str">
        <f>Cotizador!D11</f>
        <v>Juan Grisales</v>
      </c>
      <c r="C6" s="392"/>
      <c r="D6" s="394" t="s">
        <v>111</v>
      </c>
      <c r="E6" s="394"/>
      <c r="F6" s="396">
        <f>Cotizador!F25</f>
        <v>0</v>
      </c>
      <c r="G6" s="396"/>
    </row>
    <row r="7" spans="1:7" x14ac:dyDescent="0.25">
      <c r="A7" s="94" t="s">
        <v>72</v>
      </c>
      <c r="B7" s="397">
        <f ca="1">F5+1</f>
        <v>45968</v>
      </c>
      <c r="C7" s="392"/>
      <c r="D7" s="398" t="s">
        <v>67</v>
      </c>
      <c r="E7" s="398"/>
      <c r="F7" s="399" t="s">
        <v>239</v>
      </c>
      <c r="G7" s="399"/>
    </row>
    <row r="8" spans="1:7" ht="11.1" customHeight="1" x14ac:dyDescent="0.25">
      <c r="A8" s="110"/>
      <c r="B8" s="110"/>
      <c r="C8" s="110"/>
      <c r="D8" s="110"/>
      <c r="E8" s="110"/>
      <c r="F8" s="110"/>
      <c r="G8" s="110"/>
    </row>
    <row r="9" spans="1:7" ht="4.5" customHeight="1" x14ac:dyDescent="0.25">
      <c r="A9" s="110"/>
      <c r="B9" s="110"/>
      <c r="C9" s="110"/>
      <c r="D9" s="110"/>
      <c r="E9" s="110"/>
      <c r="F9" s="110"/>
      <c r="G9" s="110"/>
    </row>
    <row r="10" spans="1:7" x14ac:dyDescent="0.25">
      <c r="A10" s="400" t="str">
        <f>PDF!A4</f>
        <v>Escribir</v>
      </c>
      <c r="B10" s="400"/>
      <c r="C10" s="400"/>
      <c r="D10" s="118" t="s">
        <v>308</v>
      </c>
      <c r="E10" s="118" t="s">
        <v>309</v>
      </c>
      <c r="F10" s="405" t="s">
        <v>77</v>
      </c>
      <c r="G10" s="405"/>
    </row>
    <row r="11" spans="1:7" x14ac:dyDescent="0.25">
      <c r="A11" s="97" t="s">
        <v>307</v>
      </c>
      <c r="B11" s="97" t="str">
        <f>Cotizador!D18</f>
        <v>Rionegro</v>
      </c>
      <c r="C11" s="97" t="str">
        <f>Cotizador!D20</f>
        <v>Avianca</v>
      </c>
      <c r="D11" s="98" t="str">
        <f>PDF!B8</f>
        <v>.</v>
      </c>
      <c r="E11" s="98" t="str">
        <f>PDF!C8</f>
        <v>.</v>
      </c>
      <c r="F11" s="393" t="str">
        <f>PDF!F8</f>
        <v>Directo</v>
      </c>
      <c r="G11" s="393"/>
    </row>
    <row r="12" spans="1:7" x14ac:dyDescent="0.25">
      <c r="A12" s="97" t="s">
        <v>56</v>
      </c>
      <c r="B12" s="97" t="str">
        <f>Cotizador!D19</f>
        <v>Cartagena</v>
      </c>
      <c r="C12" s="97" t="str">
        <f>Cotizador!F13</f>
        <v>Avianca</v>
      </c>
      <c r="D12" s="98" t="str">
        <f>PDF!B10</f>
        <v>.</v>
      </c>
      <c r="E12" s="98" t="str">
        <f>PDF!C10</f>
        <v>.</v>
      </c>
      <c r="F12" s="393" t="str">
        <f>PDF!F10</f>
        <v>Directo</v>
      </c>
      <c r="G12" s="393"/>
    </row>
    <row r="13" spans="1:7" ht="12.75" customHeight="1" x14ac:dyDescent="0.25">
      <c r="A13" s="110"/>
      <c r="B13" s="110"/>
      <c r="C13" s="110"/>
      <c r="D13" s="110"/>
      <c r="E13" s="110"/>
      <c r="F13" s="110"/>
      <c r="G13" s="110"/>
    </row>
    <row r="14" spans="1:7" ht="12.75" customHeight="1" x14ac:dyDescent="0.25">
      <c r="A14" s="110"/>
      <c r="B14" s="413" t="s">
        <v>260</v>
      </c>
      <c r="C14" s="413"/>
      <c r="D14" s="414" t="s">
        <v>306</v>
      </c>
      <c r="E14" s="414"/>
      <c r="F14" s="414"/>
      <c r="G14" s="414"/>
    </row>
    <row r="15" spans="1:7" ht="9.75" customHeight="1" x14ac:dyDescent="0.25">
      <c r="A15" s="110"/>
      <c r="B15" s="413"/>
      <c r="C15" s="413"/>
      <c r="D15" s="414"/>
      <c r="E15" s="414"/>
      <c r="F15" s="414"/>
      <c r="G15" s="414"/>
    </row>
    <row r="16" spans="1:7" ht="17.25" customHeight="1" x14ac:dyDescent="0.25">
      <c r="B16" s="413"/>
      <c r="C16" s="413"/>
      <c r="D16" s="414"/>
      <c r="E16" s="414"/>
      <c r="F16" s="414"/>
      <c r="G16" s="414"/>
    </row>
    <row r="17" spans="1:7" ht="17.25" customHeight="1" x14ac:dyDescent="0.25">
      <c r="A17" s="402" t="s">
        <v>76</v>
      </c>
      <c r="B17" s="402"/>
      <c r="C17" s="402"/>
      <c r="D17" s="402"/>
      <c r="E17" s="402"/>
      <c r="F17" s="402"/>
      <c r="G17" s="402"/>
    </row>
    <row r="18" spans="1:7" ht="9.75" customHeight="1" x14ac:dyDescent="0.25">
      <c r="A18" s="402"/>
      <c r="B18" s="402"/>
      <c r="C18" s="402"/>
      <c r="D18" s="402"/>
      <c r="E18" s="402"/>
      <c r="F18" s="402"/>
      <c r="G18" s="402"/>
    </row>
    <row r="19" spans="1:7" x14ac:dyDescent="0.25">
      <c r="A19" s="411" t="s">
        <v>73</v>
      </c>
      <c r="B19" s="411"/>
      <c r="C19" s="411"/>
      <c r="D19" s="411"/>
      <c r="E19" s="411"/>
      <c r="F19" s="411"/>
      <c r="G19" s="411"/>
    </row>
    <row r="20" spans="1:7" x14ac:dyDescent="0.25">
      <c r="A20" s="92" t="s">
        <v>69</v>
      </c>
      <c r="B20" s="407" t="s">
        <v>323</v>
      </c>
      <c r="C20" s="407"/>
      <c r="D20" s="92" t="s">
        <v>74</v>
      </c>
      <c r="E20" s="408" t="s">
        <v>323</v>
      </c>
      <c r="F20" s="409"/>
      <c r="G20" s="409"/>
    </row>
    <row r="21" spans="1:7" x14ac:dyDescent="0.25">
      <c r="A21" s="92" t="s">
        <v>70</v>
      </c>
      <c r="B21" s="407" t="s">
        <v>323</v>
      </c>
      <c r="C21" s="407"/>
      <c r="D21" s="92" t="s">
        <v>71</v>
      </c>
      <c r="E21" s="407" t="s">
        <v>311</v>
      </c>
      <c r="F21" s="407"/>
      <c r="G21" s="407"/>
    </row>
    <row r="22" spans="1:7" x14ac:dyDescent="0.25">
      <c r="A22" s="94" t="s">
        <v>249</v>
      </c>
      <c r="B22" s="399" t="s">
        <v>310</v>
      </c>
      <c r="C22" s="399"/>
      <c r="D22" s="406" t="s">
        <v>250</v>
      </c>
      <c r="E22" s="406"/>
      <c r="F22" s="390" t="s">
        <v>227</v>
      </c>
      <c r="G22" s="390"/>
    </row>
    <row r="23" spans="1:7" ht="12.75" customHeight="1" x14ac:dyDescent="0.25">
      <c r="A23" s="110"/>
      <c r="B23" s="110"/>
      <c r="C23" s="110"/>
      <c r="D23" s="110"/>
      <c r="E23" s="110"/>
      <c r="F23" s="110"/>
      <c r="G23" s="110"/>
    </row>
    <row r="24" spans="1:7" ht="17.25" customHeight="1" x14ac:dyDescent="0.25">
      <c r="A24" s="391" t="s">
        <v>57</v>
      </c>
      <c r="B24" s="391"/>
      <c r="C24" s="391"/>
      <c r="D24" s="391"/>
      <c r="E24" s="391"/>
      <c r="F24" s="391"/>
      <c r="G24" s="391"/>
    </row>
    <row r="25" spans="1:7" ht="10.5" customHeight="1" x14ac:dyDescent="0.25">
      <c r="A25" s="110"/>
      <c r="B25" s="110"/>
      <c r="C25" s="110"/>
      <c r="D25" s="110"/>
      <c r="E25" s="110"/>
      <c r="F25" s="110"/>
      <c r="G25" s="110"/>
    </row>
    <row r="26" spans="1:7" ht="17.25" customHeight="1" x14ac:dyDescent="0.25">
      <c r="A26" s="392" t="s">
        <v>261</v>
      </c>
      <c r="B26" s="392"/>
      <c r="C26" s="392"/>
      <c r="D26" s="392"/>
      <c r="E26" s="392"/>
      <c r="F26" s="392"/>
      <c r="G26" s="392"/>
    </row>
    <row r="27" spans="1:7" ht="17.25" customHeight="1" x14ac:dyDescent="0.25">
      <c r="A27" s="401" t="s">
        <v>262</v>
      </c>
      <c r="B27" s="401"/>
      <c r="C27" s="93" t="str">
        <f>Cotizador!D18</f>
        <v>Rionegro</v>
      </c>
      <c r="D27" s="93" t="s">
        <v>448</v>
      </c>
      <c r="E27" s="96" t="s">
        <v>240</v>
      </c>
      <c r="F27" s="99" t="s">
        <v>58</v>
      </c>
      <c r="G27" s="99" t="str">
        <f>Cotizador!D26</f>
        <v>10kg</v>
      </c>
    </row>
    <row r="28" spans="1:7" ht="17.25" customHeight="1" x14ac:dyDescent="0.25">
      <c r="A28" s="392" t="s">
        <v>263</v>
      </c>
      <c r="B28" s="392"/>
      <c r="C28" s="392"/>
      <c r="D28" s="392"/>
      <c r="E28" s="392"/>
      <c r="F28" s="392"/>
      <c r="G28" s="392"/>
    </row>
    <row r="29" spans="1:7" ht="17.25" customHeight="1" x14ac:dyDescent="0.25">
      <c r="A29" s="401" t="s">
        <v>312</v>
      </c>
      <c r="B29" s="401"/>
      <c r="C29" s="401"/>
      <c r="D29" s="401"/>
      <c r="E29" s="401"/>
      <c r="F29" s="150">
        <f>Cotizador!H13</f>
        <v>0</v>
      </c>
      <c r="G29" s="100" t="s">
        <v>39</v>
      </c>
    </row>
    <row r="30" spans="1:7" ht="17.25" customHeight="1" x14ac:dyDescent="0.25">
      <c r="A30" s="93"/>
      <c r="B30" s="101" t="s">
        <v>61</v>
      </c>
      <c r="C30" s="101" t="s">
        <v>30</v>
      </c>
      <c r="D30" s="101" t="s">
        <v>59</v>
      </c>
      <c r="E30" s="101" t="s">
        <v>60</v>
      </c>
      <c r="F30" s="101" t="s">
        <v>62</v>
      </c>
      <c r="G30" s="93"/>
    </row>
    <row r="31" spans="1:7" ht="17.25" customHeight="1" x14ac:dyDescent="0.25">
      <c r="A31" s="412" t="s">
        <v>313</v>
      </c>
      <c r="B31" s="412"/>
      <c r="C31" s="412"/>
      <c r="D31" s="412"/>
      <c r="E31" s="412"/>
      <c r="F31" s="412"/>
      <c r="G31" s="412"/>
    </row>
    <row r="32" spans="1:7" ht="17.25" customHeight="1" x14ac:dyDescent="0.25">
      <c r="A32" s="412" t="s">
        <v>314</v>
      </c>
      <c r="B32" s="412"/>
      <c r="C32" s="412"/>
      <c r="D32" s="412"/>
      <c r="E32" s="412"/>
      <c r="F32" s="412"/>
      <c r="G32" s="412"/>
    </row>
    <row r="33" spans="1:7" ht="17.25" customHeight="1" x14ac:dyDescent="0.25">
      <c r="A33" s="401" t="s">
        <v>262</v>
      </c>
      <c r="B33" s="401"/>
      <c r="C33" s="93" t="s">
        <v>449</v>
      </c>
      <c r="D33" s="93" t="str">
        <f>C27</f>
        <v>Rionegro</v>
      </c>
      <c r="E33" s="96" t="str">
        <f>E27</f>
        <v>Codigo Vuelo</v>
      </c>
      <c r="F33" s="99" t="s">
        <v>58</v>
      </c>
      <c r="G33" s="99" t="str">
        <f>G27</f>
        <v>10kg</v>
      </c>
    </row>
    <row r="34" spans="1:7" ht="17.25" customHeight="1" x14ac:dyDescent="0.25">
      <c r="A34" s="406"/>
      <c r="B34" s="406"/>
      <c r="C34" s="406"/>
      <c r="D34" s="406"/>
      <c r="E34" s="406"/>
      <c r="F34" s="406"/>
      <c r="G34" s="406"/>
    </row>
    <row r="35" spans="1:7" ht="17.25" customHeight="1" x14ac:dyDescent="0.25">
      <c r="A35" s="410" t="str">
        <f>PDF!A25</f>
        <v>No incluye gastos ni servicios NO especificados</v>
      </c>
      <c r="B35" s="410"/>
      <c r="C35" s="410"/>
      <c r="D35" s="410"/>
      <c r="E35" s="410"/>
      <c r="F35" s="410"/>
      <c r="G35" s="410"/>
    </row>
    <row r="36" spans="1:7" ht="15.95" customHeight="1" x14ac:dyDescent="0.25">
      <c r="A36" s="110"/>
      <c r="B36" s="110"/>
      <c r="C36" s="110"/>
      <c r="D36" s="110"/>
      <c r="E36" s="110"/>
      <c r="F36" s="110"/>
      <c r="G36" s="110"/>
    </row>
    <row r="37" spans="1:7" ht="17.25" customHeight="1" x14ac:dyDescent="0.25">
      <c r="A37" s="411" t="s">
        <v>79</v>
      </c>
      <c r="B37" s="411"/>
      <c r="C37" s="411"/>
      <c r="D37" s="411"/>
      <c r="E37" s="411"/>
      <c r="F37" s="411"/>
      <c r="G37" s="411"/>
    </row>
    <row r="38" spans="1:7" ht="17.25" customHeight="1" x14ac:dyDescent="0.25">
      <c r="A38" s="392" t="s">
        <v>321</v>
      </c>
      <c r="B38" s="392"/>
      <c r="C38" s="392"/>
      <c r="D38" s="392"/>
      <c r="E38" s="392"/>
      <c r="F38" s="392"/>
      <c r="G38" s="392"/>
    </row>
    <row r="39" spans="1:7" ht="17.25" customHeight="1" x14ac:dyDescent="0.25">
      <c r="A39" s="404" t="s">
        <v>78</v>
      </c>
      <c r="B39" s="404"/>
      <c r="C39" s="404"/>
      <c r="D39" s="404"/>
      <c r="E39" s="404"/>
      <c r="F39" s="404"/>
      <c r="G39" s="404"/>
    </row>
    <row r="40" spans="1:7" ht="18" customHeight="1" x14ac:dyDescent="0.25">
      <c r="A40" s="404" t="s">
        <v>80</v>
      </c>
      <c r="B40" s="404"/>
      <c r="C40" s="404"/>
      <c r="D40" s="404"/>
      <c r="E40" s="404"/>
      <c r="F40" s="404"/>
      <c r="G40" s="404"/>
    </row>
    <row r="41" spans="1:7" ht="17.25" customHeight="1" x14ac:dyDescent="0.25">
      <c r="A41" s="404" t="s">
        <v>81</v>
      </c>
      <c r="B41" s="404"/>
      <c r="C41" s="404"/>
      <c r="D41" s="404"/>
      <c r="E41" s="404"/>
      <c r="F41" s="404"/>
      <c r="G41" s="404"/>
    </row>
    <row r="42" spans="1:7" ht="17.25" customHeight="1" x14ac:dyDescent="0.25">
      <c r="A42" s="404" t="s">
        <v>115</v>
      </c>
      <c r="B42" s="404"/>
      <c r="C42" s="404"/>
      <c r="D42" s="404"/>
      <c r="E42" s="404"/>
      <c r="F42" s="404"/>
      <c r="G42" s="404"/>
    </row>
    <row r="43" spans="1:7" ht="17.25" customHeight="1" x14ac:dyDescent="0.25">
      <c r="A43" s="404" t="s">
        <v>116</v>
      </c>
      <c r="B43" s="404"/>
      <c r="C43" s="404"/>
      <c r="D43" s="404"/>
      <c r="E43" s="404"/>
      <c r="F43" s="404"/>
      <c r="G43" s="404"/>
    </row>
    <row r="44" spans="1:7" ht="17.25" customHeight="1" x14ac:dyDescent="0.25">
      <c r="A44" s="158"/>
      <c r="B44" s="158"/>
      <c r="C44" s="158"/>
      <c r="D44" s="158"/>
      <c r="E44" s="158"/>
      <c r="F44" s="158"/>
      <c r="G44" s="158"/>
    </row>
    <row r="45" spans="1:7" ht="17.25" customHeight="1" x14ac:dyDescent="0.25">
      <c r="A45" s="83"/>
      <c r="B45" s="415" t="s">
        <v>83</v>
      </c>
      <c r="C45" s="415"/>
      <c r="D45" s="415"/>
      <c r="E45" s="415" t="s">
        <v>88</v>
      </c>
      <c r="F45" s="415"/>
      <c r="G45" s="415"/>
    </row>
    <row r="46" spans="1:7" x14ac:dyDescent="0.25">
      <c r="A46" s="83"/>
      <c r="B46" s="415" t="s">
        <v>84</v>
      </c>
      <c r="C46" s="415"/>
      <c r="D46" s="415"/>
      <c r="E46" s="415" t="s">
        <v>89</v>
      </c>
      <c r="F46" s="415"/>
      <c r="G46" s="102" t="s">
        <v>85</v>
      </c>
    </row>
    <row r="47" spans="1:7" ht="16.5" customHeight="1" x14ac:dyDescent="0.25">
      <c r="A47" s="416" t="s">
        <v>86</v>
      </c>
      <c r="B47" s="416"/>
      <c r="C47" s="416"/>
      <c r="D47" s="416"/>
      <c r="E47" s="416"/>
      <c r="F47" s="416"/>
      <c r="G47" s="416"/>
    </row>
    <row r="48" spans="1:7" ht="9.9499999999999993" customHeight="1" x14ac:dyDescent="0.25">
      <c r="A48" s="110"/>
      <c r="B48" s="110"/>
      <c r="C48" s="110"/>
      <c r="D48" s="110"/>
      <c r="E48" s="110"/>
      <c r="F48" s="110"/>
      <c r="G48" s="110"/>
    </row>
    <row r="49" spans="1:7" ht="17.25" customHeight="1" x14ac:dyDescent="0.25">
      <c r="A49" s="417" t="s">
        <v>90</v>
      </c>
      <c r="B49" s="417"/>
      <c r="C49" s="103" t="s">
        <v>91</v>
      </c>
      <c r="D49" s="417" t="s">
        <v>92</v>
      </c>
      <c r="E49" s="417"/>
      <c r="F49" s="103" t="s">
        <v>82</v>
      </c>
      <c r="G49" s="103" t="s">
        <v>93</v>
      </c>
    </row>
    <row r="50" spans="1:7" ht="17.25" customHeight="1" x14ac:dyDescent="0.25">
      <c r="A50" s="418" t="s">
        <v>94</v>
      </c>
      <c r="B50" s="418"/>
      <c r="C50" s="104">
        <v>0</v>
      </c>
      <c r="D50" s="419">
        <v>0</v>
      </c>
      <c r="E50" s="419"/>
      <c r="F50" s="105">
        <f>C50*D50</f>
        <v>0</v>
      </c>
      <c r="G50" s="421">
        <f>F54+F53+F52+F51+F50</f>
        <v>0</v>
      </c>
    </row>
    <row r="51" spans="1:7" ht="17.25" customHeight="1" x14ac:dyDescent="0.25">
      <c r="A51" s="418" t="s">
        <v>95</v>
      </c>
      <c r="B51" s="418"/>
      <c r="C51" s="106">
        <v>0</v>
      </c>
      <c r="D51" s="419">
        <v>0</v>
      </c>
      <c r="E51" s="419"/>
      <c r="F51" s="105">
        <f>C51*D51</f>
        <v>0</v>
      </c>
      <c r="G51" s="421"/>
    </row>
    <row r="52" spans="1:7" ht="17.25" customHeight="1" x14ac:dyDescent="0.25">
      <c r="A52" s="418" t="s">
        <v>96</v>
      </c>
      <c r="B52" s="418"/>
      <c r="C52" s="106">
        <v>0</v>
      </c>
      <c r="D52" s="419">
        <v>0</v>
      </c>
      <c r="E52" s="419"/>
      <c r="F52" s="105">
        <f>C52*D52</f>
        <v>0</v>
      </c>
      <c r="G52" s="421"/>
    </row>
    <row r="53" spans="1:7" ht="17.25" customHeight="1" x14ac:dyDescent="0.25">
      <c r="A53" s="418" t="s">
        <v>97</v>
      </c>
      <c r="B53" s="418"/>
      <c r="C53" s="106">
        <v>0</v>
      </c>
      <c r="D53" s="419">
        <v>0</v>
      </c>
      <c r="E53" s="419"/>
      <c r="F53" s="105">
        <f>C53*D53</f>
        <v>0</v>
      </c>
      <c r="G53" s="421"/>
    </row>
    <row r="54" spans="1:7" ht="17.25" customHeight="1" x14ac:dyDescent="0.25">
      <c r="A54" s="418" t="s">
        <v>98</v>
      </c>
      <c r="B54" s="418"/>
      <c r="C54" s="106">
        <v>0</v>
      </c>
      <c r="D54" s="419">
        <v>0</v>
      </c>
      <c r="E54" s="419"/>
      <c r="F54" s="105">
        <f>C54*D54</f>
        <v>0</v>
      </c>
      <c r="G54" s="421"/>
    </row>
    <row r="55" spans="1:7" ht="18" customHeight="1" x14ac:dyDescent="0.25">
      <c r="A55" s="107" t="s">
        <v>87</v>
      </c>
      <c r="B55" s="422"/>
      <c r="C55" s="422"/>
      <c r="D55" s="422"/>
      <c r="E55" s="422"/>
      <c r="F55" s="422"/>
      <c r="G55" s="422"/>
    </row>
    <row r="56" spans="1:7" ht="15" customHeight="1" x14ac:dyDescent="0.25">
      <c r="A56" s="427"/>
      <c r="B56" s="427"/>
      <c r="C56" s="427"/>
      <c r="D56" s="427"/>
      <c r="E56" s="427"/>
      <c r="F56" s="427"/>
      <c r="G56" s="427"/>
    </row>
    <row r="57" spans="1:7" ht="15" customHeight="1" x14ac:dyDescent="0.25">
      <c r="A57" s="427"/>
      <c r="B57" s="427"/>
      <c r="C57" s="427"/>
      <c r="D57" s="427"/>
      <c r="E57" s="427"/>
      <c r="F57" s="427"/>
      <c r="G57" s="427"/>
    </row>
    <row r="58" spans="1:7" ht="9.75" customHeight="1" x14ac:dyDescent="0.25">
      <c r="A58" s="110"/>
      <c r="B58" s="110"/>
      <c r="C58" s="110"/>
      <c r="D58" s="110"/>
      <c r="E58" s="110"/>
      <c r="F58" s="110"/>
      <c r="G58" s="110"/>
    </row>
    <row r="59" spans="1:7" ht="17.25" customHeight="1" x14ac:dyDescent="0.25">
      <c r="A59" s="423" t="s">
        <v>315</v>
      </c>
      <c r="B59" s="423"/>
      <c r="C59" s="423"/>
      <c r="D59" s="423"/>
      <c r="E59" s="423"/>
      <c r="F59" s="423"/>
      <c r="G59" s="423"/>
    </row>
    <row r="60" spans="1:7" ht="17.25" customHeight="1" x14ac:dyDescent="0.25">
      <c r="A60" s="423" t="s">
        <v>11</v>
      </c>
      <c r="B60" s="423"/>
      <c r="C60" s="424" t="s">
        <v>264</v>
      </c>
      <c r="D60" s="424"/>
      <c r="E60" s="424"/>
      <c r="F60" s="424"/>
      <c r="G60" s="424"/>
    </row>
    <row r="61" spans="1:7" ht="17.25" customHeight="1" x14ac:dyDescent="0.25">
      <c r="A61" s="423" t="s">
        <v>99</v>
      </c>
      <c r="B61" s="423"/>
      <c r="C61" s="392" t="s">
        <v>100</v>
      </c>
      <c r="D61" s="392"/>
      <c r="E61" s="392"/>
      <c r="F61" s="392"/>
      <c r="G61" s="392"/>
    </row>
    <row r="62" spans="1:7" ht="17.25" customHeight="1" x14ac:dyDescent="0.25">
      <c r="A62" s="423" t="s">
        <v>101</v>
      </c>
      <c r="B62" s="423"/>
      <c r="C62" s="392" t="s">
        <v>265</v>
      </c>
      <c r="D62" s="392"/>
      <c r="E62" s="392"/>
      <c r="F62" s="392"/>
      <c r="G62" s="392"/>
    </row>
    <row r="63" spans="1:7" ht="9.75" customHeight="1" x14ac:dyDescent="0.25">
      <c r="A63" s="110"/>
      <c r="B63" s="110"/>
      <c r="C63" s="110"/>
      <c r="D63" s="110"/>
      <c r="E63" s="110"/>
      <c r="F63" s="110"/>
      <c r="G63" s="110"/>
    </row>
    <row r="64" spans="1:7" ht="17.25" customHeight="1" x14ac:dyDescent="0.25">
      <c r="A64" s="420" t="s">
        <v>102</v>
      </c>
      <c r="B64" s="420"/>
      <c r="C64" s="420"/>
      <c r="D64" s="420"/>
      <c r="E64" s="420"/>
      <c r="F64" s="420"/>
      <c r="G64" s="420"/>
    </row>
    <row r="65" spans="1:7" ht="17.25" customHeight="1" x14ac:dyDescent="0.25">
      <c r="A65" s="404" t="s">
        <v>103</v>
      </c>
      <c r="B65" s="404"/>
      <c r="C65" s="404"/>
      <c r="D65" s="429">
        <f>F6-30</f>
        <v>-30</v>
      </c>
      <c r="E65" s="430"/>
      <c r="F65" s="404" t="s">
        <v>104</v>
      </c>
      <c r="G65" s="404"/>
    </row>
    <row r="66" spans="1:7" ht="17.25" customHeight="1" x14ac:dyDescent="0.25">
      <c r="A66" s="404" t="s">
        <v>112</v>
      </c>
      <c r="B66" s="404"/>
      <c r="C66" s="404"/>
      <c r="D66" s="404"/>
      <c r="E66" s="404"/>
      <c r="F66" s="404"/>
      <c r="G66" s="404"/>
    </row>
    <row r="67" spans="1:7" ht="17.25" customHeight="1" x14ac:dyDescent="0.25">
      <c r="A67" s="404" t="s">
        <v>113</v>
      </c>
      <c r="B67" s="404"/>
      <c r="C67" s="404"/>
      <c r="D67" s="404"/>
      <c r="E67" s="404"/>
      <c r="F67" s="404"/>
      <c r="G67" s="404"/>
    </row>
    <row r="68" spans="1:7" ht="17.25" customHeight="1" x14ac:dyDescent="0.25">
      <c r="A68" s="404" t="s">
        <v>114</v>
      </c>
      <c r="B68" s="404"/>
      <c r="C68" s="404"/>
      <c r="D68" s="404"/>
      <c r="E68" s="404"/>
      <c r="F68" s="404"/>
      <c r="G68" s="404"/>
    </row>
    <row r="69" spans="1:7" ht="17.25" customHeight="1" x14ac:dyDescent="0.25">
      <c r="A69" s="404" t="s">
        <v>105</v>
      </c>
      <c r="B69" s="404"/>
      <c r="C69" s="404"/>
      <c r="D69" s="404"/>
      <c r="E69" s="404"/>
      <c r="F69" s="404"/>
      <c r="G69" s="404"/>
    </row>
    <row r="70" spans="1:7" ht="17.25" customHeight="1" x14ac:dyDescent="0.25">
      <c r="A70" s="404" t="s">
        <v>106</v>
      </c>
      <c r="B70" s="404"/>
      <c r="C70" s="404"/>
      <c r="D70" s="404"/>
      <c r="E70" s="404"/>
      <c r="F70" s="404"/>
      <c r="G70" s="404"/>
    </row>
    <row r="71" spans="1:7" ht="17.25" customHeight="1" x14ac:dyDescent="0.25">
      <c r="A71" s="404" t="s">
        <v>107</v>
      </c>
      <c r="B71" s="404"/>
      <c r="C71" s="404"/>
      <c r="D71" s="404"/>
      <c r="E71" s="404"/>
      <c r="F71" s="404"/>
      <c r="G71" s="404"/>
    </row>
    <row r="72" spans="1:7" ht="17.25" customHeight="1" x14ac:dyDescent="0.25">
      <c r="A72" s="404" t="s">
        <v>108</v>
      </c>
      <c r="B72" s="404"/>
      <c r="C72" s="404"/>
      <c r="D72" s="404"/>
      <c r="E72" s="404"/>
      <c r="F72" s="404"/>
      <c r="G72" s="404"/>
    </row>
    <row r="73" spans="1:7" ht="17.25" customHeight="1" x14ac:dyDescent="0.25">
      <c r="A73" s="404" t="s">
        <v>109</v>
      </c>
      <c r="B73" s="404"/>
      <c r="C73" s="404"/>
      <c r="D73" s="404"/>
      <c r="E73" s="404"/>
      <c r="F73" s="404"/>
      <c r="G73" s="404"/>
    </row>
    <row r="74" spans="1:7" ht="17.25" customHeight="1" x14ac:dyDescent="0.25">
      <c r="A74" s="404" t="s">
        <v>110</v>
      </c>
      <c r="B74" s="404"/>
      <c r="C74" s="404"/>
      <c r="D74" s="404"/>
      <c r="E74" s="404"/>
      <c r="F74" s="404"/>
      <c r="G74" s="404"/>
    </row>
    <row r="75" spans="1:7" ht="9.75" customHeight="1" x14ac:dyDescent="0.25">
      <c r="A75" s="110"/>
      <c r="B75" s="110"/>
      <c r="C75" s="110"/>
      <c r="D75" s="110"/>
      <c r="E75" s="110"/>
      <c r="F75" s="110"/>
      <c r="G75" s="110"/>
    </row>
    <row r="76" spans="1:7" ht="17.25" customHeight="1" x14ac:dyDescent="0.25">
      <c r="A76" s="423" t="s">
        <v>117</v>
      </c>
      <c r="B76" s="423"/>
      <c r="C76" s="423"/>
      <c r="D76" s="423"/>
      <c r="E76" s="423"/>
      <c r="F76" s="423"/>
      <c r="G76" s="423"/>
    </row>
    <row r="77" spans="1:7" ht="17.25" customHeight="1" x14ac:dyDescent="0.25">
      <c r="A77" s="404" t="s">
        <v>118</v>
      </c>
      <c r="B77" s="404"/>
      <c r="C77" s="404"/>
      <c r="D77" s="404"/>
      <c r="E77" s="404"/>
      <c r="F77" s="404"/>
      <c r="G77" s="404"/>
    </row>
    <row r="78" spans="1:7" ht="18" customHeight="1" x14ac:dyDescent="0.25">
      <c r="A78" s="404" t="s">
        <v>119</v>
      </c>
      <c r="B78" s="404"/>
      <c r="C78" s="404"/>
      <c r="D78" s="404"/>
      <c r="E78" s="404"/>
      <c r="F78" s="404"/>
      <c r="G78" s="404"/>
    </row>
    <row r="79" spans="1:7" ht="17.25" customHeight="1" x14ac:dyDescent="0.25">
      <c r="A79" s="404" t="s">
        <v>120</v>
      </c>
      <c r="B79" s="404"/>
      <c r="C79" s="404"/>
      <c r="D79" s="404"/>
      <c r="E79" s="404"/>
      <c r="F79" s="404"/>
      <c r="G79" s="404"/>
    </row>
    <row r="80" spans="1:7" x14ac:dyDescent="0.25">
      <c r="A80" s="406"/>
      <c r="B80" s="406"/>
      <c r="C80" s="406"/>
      <c r="D80" s="406"/>
      <c r="E80" s="406"/>
      <c r="F80" s="406"/>
      <c r="G80" s="406"/>
    </row>
    <row r="81" spans="1:8" x14ac:dyDescent="0.25">
      <c r="A81" s="406"/>
      <c r="B81" s="406"/>
      <c r="C81" s="406"/>
      <c r="D81" s="406"/>
      <c r="E81" s="406"/>
      <c r="F81" s="406"/>
      <c r="G81" s="406"/>
    </row>
    <row r="83" spans="1:8" x14ac:dyDescent="0.25">
      <c r="A83" s="83"/>
      <c r="B83" s="428" t="s">
        <v>83</v>
      </c>
      <c r="C83" s="428"/>
      <c r="D83" s="428"/>
      <c r="E83" s="415" t="s">
        <v>88</v>
      </c>
      <c r="F83" s="415"/>
      <c r="G83" s="415"/>
    </row>
    <row r="84" spans="1:8" x14ac:dyDescent="0.25">
      <c r="A84" s="83"/>
      <c r="B84" s="415" t="s">
        <v>84</v>
      </c>
      <c r="C84" s="415"/>
      <c r="D84" s="415"/>
      <c r="E84" s="415" t="s">
        <v>89</v>
      </c>
      <c r="F84" s="415"/>
      <c r="G84" s="102" t="s">
        <v>85</v>
      </c>
    </row>
    <row r="85" spans="1:8" x14ac:dyDescent="0.25">
      <c r="A85" s="416" t="s">
        <v>86</v>
      </c>
      <c r="B85" s="416"/>
      <c r="C85" s="416"/>
      <c r="D85" s="416"/>
      <c r="E85" s="416"/>
      <c r="F85" s="416"/>
      <c r="G85" s="416"/>
    </row>
    <row r="87" spans="1:8" x14ac:dyDescent="0.25">
      <c r="A87" s="425" t="s">
        <v>123</v>
      </c>
      <c r="B87" s="425"/>
      <c r="C87" s="112" t="s">
        <v>5</v>
      </c>
      <c r="D87" s="113" t="s">
        <v>121</v>
      </c>
      <c r="E87" s="113">
        <v>0</v>
      </c>
      <c r="F87" s="113" t="s">
        <v>121</v>
      </c>
      <c r="G87" s="112">
        <v>0</v>
      </c>
    </row>
    <row r="88" spans="1:8" x14ac:dyDescent="0.25">
      <c r="A88" s="426" t="s">
        <v>124</v>
      </c>
      <c r="B88" s="426"/>
      <c r="C88" s="426" t="s">
        <v>125</v>
      </c>
      <c r="D88" s="426"/>
      <c r="E88" s="426" t="s">
        <v>126</v>
      </c>
      <c r="F88" s="426"/>
      <c r="G88" s="85" t="s">
        <v>122</v>
      </c>
    </row>
    <row r="89" spans="1:8" x14ac:dyDescent="0.25">
      <c r="A89" s="432" t="s">
        <v>323</v>
      </c>
      <c r="B89" s="432"/>
      <c r="C89" s="432" t="s">
        <v>323</v>
      </c>
      <c r="D89" s="432"/>
      <c r="E89" s="433">
        <v>0</v>
      </c>
      <c r="F89" s="433"/>
      <c r="G89" s="108">
        <v>0</v>
      </c>
    </row>
    <row r="90" spans="1:8" x14ac:dyDescent="0.25">
      <c r="A90" s="432" t="s">
        <v>323</v>
      </c>
      <c r="B90" s="432"/>
      <c r="C90" s="432" t="s">
        <v>323</v>
      </c>
      <c r="D90" s="432"/>
      <c r="E90" s="433">
        <v>0</v>
      </c>
      <c r="F90" s="433"/>
      <c r="G90" s="108">
        <v>0</v>
      </c>
    </row>
    <row r="91" spans="1:8" x14ac:dyDescent="0.25">
      <c r="A91" s="432" t="s">
        <v>68</v>
      </c>
      <c r="B91" s="432"/>
      <c r="C91" s="432" t="s">
        <v>68</v>
      </c>
      <c r="D91" s="432"/>
      <c r="E91" s="433" t="s">
        <v>68</v>
      </c>
      <c r="F91" s="433"/>
      <c r="G91" s="108" t="s">
        <v>68</v>
      </c>
    </row>
    <row r="92" spans="1:8" x14ac:dyDescent="0.25">
      <c r="A92" s="432" t="s">
        <v>68</v>
      </c>
      <c r="B92" s="432"/>
      <c r="C92" s="432" t="s">
        <v>68</v>
      </c>
      <c r="D92" s="432"/>
      <c r="E92" s="433" t="s">
        <v>68</v>
      </c>
      <c r="F92" s="433"/>
      <c r="G92" s="108" t="s">
        <v>68</v>
      </c>
    </row>
    <row r="93" spans="1:8" x14ac:dyDescent="0.25">
      <c r="A93" s="110"/>
      <c r="B93" s="110"/>
      <c r="C93" s="110"/>
      <c r="D93" s="110"/>
      <c r="E93" s="110"/>
      <c r="F93" s="110"/>
      <c r="G93" s="110"/>
    </row>
    <row r="94" spans="1:8" x14ac:dyDescent="0.25">
      <c r="A94" s="431"/>
      <c r="B94" s="431"/>
      <c r="C94" s="115"/>
      <c r="D94" s="102"/>
      <c r="E94" s="102"/>
      <c r="F94" s="102"/>
      <c r="G94" s="115"/>
    </row>
    <row r="95" spans="1:8" x14ac:dyDescent="0.25">
      <c r="A95"/>
      <c r="B95"/>
      <c r="C95"/>
      <c r="D95"/>
      <c r="E95"/>
      <c r="F95"/>
      <c r="G95"/>
      <c r="H95"/>
    </row>
    <row r="96" spans="1:8" x14ac:dyDescent="0.25">
      <c r="A96"/>
      <c r="B96"/>
      <c r="C96"/>
      <c r="D96"/>
      <c r="E96"/>
      <c r="F96"/>
      <c r="G96"/>
      <c r="H96"/>
    </row>
    <row r="97" spans="1:8" x14ac:dyDescent="0.25">
      <c r="A97"/>
      <c r="B97"/>
      <c r="C97"/>
      <c r="D97"/>
      <c r="E97"/>
      <c r="F97"/>
      <c r="G97"/>
      <c r="H97"/>
    </row>
    <row r="98" spans="1:8" x14ac:dyDescent="0.25">
      <c r="A98"/>
      <c r="B98"/>
      <c r="C98"/>
      <c r="D98"/>
      <c r="E98"/>
      <c r="F98"/>
      <c r="G98"/>
      <c r="H98"/>
    </row>
    <row r="99" spans="1:8" x14ac:dyDescent="0.25">
      <c r="A99"/>
      <c r="B99"/>
      <c r="C99"/>
      <c r="D99"/>
      <c r="E99"/>
      <c r="F99"/>
      <c r="G99"/>
      <c r="H99"/>
    </row>
    <row r="100" spans="1:8" x14ac:dyDescent="0.25">
      <c r="A100"/>
      <c r="B100"/>
      <c r="C100"/>
      <c r="D100"/>
      <c r="E100"/>
      <c r="F100"/>
      <c r="G100"/>
      <c r="H100"/>
    </row>
    <row r="101" spans="1:8" x14ac:dyDescent="0.25">
      <c r="A101"/>
      <c r="B101"/>
      <c r="C101"/>
      <c r="D101"/>
      <c r="E101"/>
      <c r="F101"/>
      <c r="G101"/>
      <c r="H101"/>
    </row>
    <row r="102" spans="1:8" x14ac:dyDescent="0.25">
      <c r="A102"/>
      <c r="B102"/>
      <c r="C102"/>
      <c r="D102"/>
      <c r="E102"/>
      <c r="F102"/>
      <c r="G102"/>
      <c r="H102"/>
    </row>
    <row r="103" spans="1:8" x14ac:dyDescent="0.25">
      <c r="A103"/>
      <c r="B103"/>
      <c r="C103"/>
      <c r="D103"/>
      <c r="E103"/>
      <c r="F103"/>
      <c r="G103"/>
      <c r="H103"/>
    </row>
    <row r="104" spans="1:8" x14ac:dyDescent="0.25">
      <c r="A104"/>
      <c r="B104"/>
      <c r="C104"/>
      <c r="D104"/>
      <c r="E104"/>
      <c r="F104"/>
      <c r="G104"/>
      <c r="H104"/>
    </row>
    <row r="105" spans="1:8" x14ac:dyDescent="0.25">
      <c r="A105"/>
      <c r="B105"/>
      <c r="C105"/>
      <c r="D105"/>
      <c r="E105"/>
      <c r="F105"/>
      <c r="G105"/>
      <c r="H105"/>
    </row>
    <row r="106" spans="1:8" x14ac:dyDescent="0.25">
      <c r="A106"/>
      <c r="B106"/>
      <c r="C106"/>
      <c r="D106"/>
      <c r="E106"/>
      <c r="F106"/>
      <c r="G106"/>
      <c r="H106"/>
    </row>
    <row r="107" spans="1:8" x14ac:dyDescent="0.25">
      <c r="A107"/>
      <c r="B107"/>
      <c r="C107"/>
      <c r="D107"/>
      <c r="E107"/>
      <c r="F107"/>
      <c r="G107"/>
      <c r="H107"/>
    </row>
    <row r="108" spans="1:8" x14ac:dyDescent="0.25">
      <c r="A108"/>
      <c r="B108"/>
      <c r="C108"/>
      <c r="D108"/>
      <c r="E108"/>
      <c r="F108"/>
      <c r="G108"/>
      <c r="H108"/>
    </row>
    <row r="109" spans="1:8" x14ac:dyDescent="0.25">
      <c r="A109"/>
      <c r="B109"/>
      <c r="C109"/>
      <c r="D109"/>
      <c r="E109"/>
      <c r="F109"/>
      <c r="G109"/>
      <c r="H109"/>
    </row>
    <row r="110" spans="1:8" x14ac:dyDescent="0.25">
      <c r="A110"/>
      <c r="B110"/>
      <c r="C110"/>
      <c r="D110"/>
      <c r="E110"/>
      <c r="F110"/>
      <c r="G110"/>
      <c r="H110"/>
    </row>
    <row r="111" spans="1:8" x14ac:dyDescent="0.25">
      <c r="A111"/>
      <c r="B111"/>
      <c r="C111"/>
      <c r="D111"/>
      <c r="E111"/>
      <c r="F111"/>
      <c r="G111"/>
      <c r="H111"/>
    </row>
    <row r="112" spans="1:8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  <row r="115" spans="1:8" x14ac:dyDescent="0.25">
      <c r="A115"/>
      <c r="B115"/>
      <c r="C115"/>
      <c r="D115"/>
      <c r="E115"/>
      <c r="F115"/>
      <c r="G115"/>
      <c r="H115"/>
    </row>
    <row r="116" spans="1:8" x14ac:dyDescent="0.25">
      <c r="A116"/>
      <c r="B116"/>
      <c r="C116"/>
      <c r="D116"/>
      <c r="E116"/>
      <c r="F116"/>
      <c r="G116"/>
      <c r="H116"/>
    </row>
    <row r="117" spans="1:8" x14ac:dyDescent="0.25">
      <c r="A117"/>
      <c r="B117"/>
      <c r="C117"/>
      <c r="D117"/>
      <c r="E117"/>
      <c r="F117"/>
      <c r="G117"/>
      <c r="H117"/>
    </row>
    <row r="118" spans="1:8" x14ac:dyDescent="0.25">
      <c r="A118"/>
      <c r="B118"/>
      <c r="C118"/>
      <c r="D118"/>
      <c r="E118"/>
      <c r="F118"/>
      <c r="G118"/>
      <c r="H118"/>
    </row>
    <row r="119" spans="1:8" x14ac:dyDescent="0.25">
      <c r="A119"/>
      <c r="B119"/>
      <c r="C119"/>
      <c r="D119"/>
      <c r="E119"/>
      <c r="F119"/>
      <c r="G119"/>
      <c r="H119"/>
    </row>
    <row r="120" spans="1:8" x14ac:dyDescent="0.25">
      <c r="A120"/>
      <c r="B120"/>
      <c r="C120"/>
      <c r="D120"/>
      <c r="E120"/>
      <c r="F120"/>
      <c r="G120"/>
      <c r="H120"/>
    </row>
    <row r="121" spans="1:8" x14ac:dyDescent="0.25">
      <c r="A121"/>
      <c r="B121"/>
      <c r="C121"/>
      <c r="D121"/>
      <c r="E121"/>
      <c r="F121"/>
      <c r="G121"/>
      <c r="H121"/>
    </row>
    <row r="122" spans="1:8" x14ac:dyDescent="0.25">
      <c r="A122"/>
      <c r="B122"/>
      <c r="C122"/>
      <c r="D122"/>
      <c r="E122"/>
      <c r="F122"/>
      <c r="G122"/>
      <c r="H122"/>
    </row>
    <row r="123" spans="1:8" x14ac:dyDescent="0.25">
      <c r="A123"/>
      <c r="B123"/>
      <c r="C123"/>
      <c r="D123"/>
      <c r="E123"/>
      <c r="F123"/>
      <c r="G123"/>
      <c r="H123"/>
    </row>
    <row r="124" spans="1:8" x14ac:dyDescent="0.25">
      <c r="A124"/>
      <c r="B124"/>
      <c r="C124"/>
      <c r="D124"/>
      <c r="E124"/>
      <c r="F124"/>
      <c r="G124"/>
      <c r="H124"/>
    </row>
    <row r="125" spans="1:8" x14ac:dyDescent="0.25">
      <c r="A125"/>
      <c r="B125"/>
      <c r="C125"/>
      <c r="D125"/>
      <c r="E125"/>
      <c r="F125"/>
      <c r="G125"/>
      <c r="H125"/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spans="1:8" x14ac:dyDescent="0.25">
      <c r="A129"/>
      <c r="B129"/>
      <c r="C129"/>
      <c r="D129"/>
      <c r="E129"/>
      <c r="F129"/>
      <c r="G129"/>
      <c r="H129"/>
    </row>
    <row r="130" spans="1:8" x14ac:dyDescent="0.25">
      <c r="A130"/>
      <c r="B130"/>
      <c r="C130"/>
      <c r="D130"/>
      <c r="E130"/>
      <c r="F130"/>
      <c r="G130"/>
      <c r="H130"/>
    </row>
    <row r="131" spans="1:8" x14ac:dyDescent="0.25">
      <c r="A131"/>
      <c r="B131"/>
      <c r="C131"/>
      <c r="D131"/>
      <c r="E131"/>
      <c r="F131"/>
      <c r="G131"/>
      <c r="H131"/>
    </row>
    <row r="132" spans="1:8" x14ac:dyDescent="0.25">
      <c r="A132"/>
      <c r="B132"/>
      <c r="C132"/>
      <c r="D132"/>
      <c r="E132"/>
      <c r="F132"/>
      <c r="G132"/>
      <c r="H132"/>
    </row>
    <row r="133" spans="1:8" x14ac:dyDescent="0.25">
      <c r="A133"/>
      <c r="B133"/>
      <c r="C133"/>
      <c r="D133"/>
      <c r="E133"/>
      <c r="F133"/>
      <c r="G133"/>
      <c r="H133"/>
    </row>
    <row r="134" spans="1:8" x14ac:dyDescent="0.25">
      <c r="A134"/>
      <c r="B134"/>
      <c r="C134"/>
      <c r="D134"/>
      <c r="E134"/>
      <c r="F134"/>
      <c r="G134"/>
      <c r="H134"/>
    </row>
    <row r="135" spans="1:8" x14ac:dyDescent="0.25">
      <c r="A135"/>
      <c r="B135"/>
      <c r="C135"/>
      <c r="D135"/>
      <c r="E135"/>
      <c r="F135"/>
      <c r="G135"/>
      <c r="H135"/>
    </row>
    <row r="136" spans="1:8" x14ac:dyDescent="0.25">
      <c r="A136"/>
      <c r="B136"/>
      <c r="C136"/>
      <c r="D136"/>
      <c r="E136"/>
      <c r="F136"/>
      <c r="G136"/>
      <c r="H136"/>
    </row>
    <row r="137" spans="1:8" x14ac:dyDescent="0.25">
      <c r="A137"/>
      <c r="B137"/>
      <c r="C137"/>
      <c r="D137"/>
      <c r="E137"/>
      <c r="F137"/>
      <c r="G137"/>
      <c r="H137"/>
    </row>
    <row r="138" spans="1:8" x14ac:dyDescent="0.25">
      <c r="A138"/>
      <c r="B138"/>
      <c r="C138"/>
      <c r="D138"/>
      <c r="E138"/>
      <c r="F138"/>
      <c r="G138"/>
      <c r="H138"/>
    </row>
    <row r="139" spans="1:8" x14ac:dyDescent="0.25">
      <c r="A139"/>
      <c r="B139"/>
      <c r="C139"/>
      <c r="D139"/>
      <c r="E139"/>
      <c r="F139"/>
      <c r="G139"/>
      <c r="H139"/>
    </row>
    <row r="140" spans="1:8" x14ac:dyDescent="0.25">
      <c r="A140"/>
      <c r="B140"/>
      <c r="C140"/>
      <c r="D140"/>
      <c r="E140"/>
      <c r="F140"/>
      <c r="G140"/>
      <c r="H140"/>
    </row>
    <row r="141" spans="1:8" x14ac:dyDescent="0.25">
      <c r="A141"/>
      <c r="B141"/>
      <c r="C141"/>
      <c r="D141"/>
      <c r="E141"/>
      <c r="F141"/>
      <c r="G141"/>
      <c r="H141"/>
    </row>
    <row r="142" spans="1:8" x14ac:dyDescent="0.25">
      <c r="A142"/>
      <c r="B142"/>
      <c r="C142"/>
      <c r="D142"/>
      <c r="E142"/>
      <c r="F142"/>
      <c r="G142"/>
      <c r="H142"/>
    </row>
    <row r="143" spans="1:8" x14ac:dyDescent="0.25">
      <c r="A143"/>
      <c r="B143"/>
      <c r="C143"/>
      <c r="D143"/>
      <c r="E143"/>
      <c r="F143"/>
      <c r="G143"/>
      <c r="H143"/>
    </row>
    <row r="144" spans="1:8" x14ac:dyDescent="0.25">
      <c r="A144"/>
      <c r="B144"/>
      <c r="C144"/>
      <c r="D144"/>
      <c r="E144"/>
      <c r="F144"/>
      <c r="G144"/>
      <c r="H144"/>
    </row>
    <row r="145" spans="1:8" x14ac:dyDescent="0.25">
      <c r="A145"/>
      <c r="B145"/>
      <c r="C145"/>
      <c r="D145"/>
      <c r="E145"/>
      <c r="F145"/>
      <c r="G145"/>
      <c r="H145"/>
    </row>
    <row r="146" spans="1:8" x14ac:dyDescent="0.25">
      <c r="A146"/>
      <c r="B146"/>
      <c r="C146"/>
      <c r="D146"/>
      <c r="E146"/>
      <c r="F146"/>
      <c r="G146"/>
      <c r="H146"/>
    </row>
    <row r="147" spans="1:8" x14ac:dyDescent="0.25">
      <c r="A147"/>
      <c r="B147"/>
      <c r="C147"/>
      <c r="D147"/>
      <c r="E147"/>
      <c r="F147"/>
      <c r="G147"/>
      <c r="H147"/>
    </row>
    <row r="148" spans="1:8" x14ac:dyDescent="0.25">
      <c r="A148"/>
      <c r="B148"/>
      <c r="C148"/>
      <c r="D148"/>
      <c r="E148"/>
      <c r="F148"/>
      <c r="G148"/>
      <c r="H148"/>
    </row>
    <row r="149" spans="1:8" x14ac:dyDescent="0.25">
      <c r="A149"/>
      <c r="B149"/>
      <c r="C149"/>
      <c r="D149"/>
      <c r="E149"/>
      <c r="F149"/>
      <c r="G149"/>
      <c r="H149"/>
    </row>
    <row r="150" spans="1:8" x14ac:dyDescent="0.25">
      <c r="A150"/>
      <c r="B150"/>
      <c r="C150"/>
      <c r="D150"/>
      <c r="E150"/>
      <c r="F150"/>
      <c r="G150"/>
      <c r="H150"/>
    </row>
    <row r="151" spans="1:8" x14ac:dyDescent="0.25">
      <c r="A151"/>
      <c r="B151"/>
      <c r="C151"/>
      <c r="D151"/>
      <c r="E151"/>
      <c r="F151"/>
      <c r="G151"/>
      <c r="H151"/>
    </row>
    <row r="152" spans="1:8" x14ac:dyDescent="0.25">
      <c r="A152"/>
      <c r="B152"/>
      <c r="C152"/>
      <c r="D152"/>
      <c r="E152"/>
      <c r="F152"/>
      <c r="G152"/>
      <c r="H152"/>
    </row>
    <row r="153" spans="1:8" x14ac:dyDescent="0.25">
      <c r="A153"/>
      <c r="B153"/>
      <c r="C153"/>
      <c r="D153"/>
      <c r="E153"/>
      <c r="F153"/>
      <c r="G153"/>
      <c r="H153"/>
    </row>
    <row r="154" spans="1:8" x14ac:dyDescent="0.25">
      <c r="A154"/>
      <c r="B154"/>
      <c r="C154"/>
      <c r="D154"/>
      <c r="E154"/>
      <c r="F154"/>
      <c r="G154"/>
      <c r="H154"/>
    </row>
    <row r="155" spans="1:8" x14ac:dyDescent="0.25">
      <c r="A155"/>
      <c r="B155"/>
      <c r="C155"/>
      <c r="D155"/>
      <c r="E155"/>
      <c r="F155"/>
      <c r="G155"/>
      <c r="H155"/>
    </row>
    <row r="156" spans="1:8" x14ac:dyDescent="0.25">
      <c r="A156"/>
      <c r="B156"/>
      <c r="C156"/>
      <c r="D156"/>
      <c r="E156"/>
      <c r="F156"/>
      <c r="G156"/>
      <c r="H156"/>
    </row>
    <row r="157" spans="1:8" x14ac:dyDescent="0.25">
      <c r="A157"/>
      <c r="B157"/>
      <c r="C157"/>
      <c r="D157"/>
      <c r="E157"/>
      <c r="F157"/>
      <c r="G157"/>
      <c r="H157"/>
    </row>
    <row r="158" spans="1:8" x14ac:dyDescent="0.25">
      <c r="A158"/>
      <c r="B158"/>
      <c r="C158"/>
      <c r="D158"/>
      <c r="E158"/>
      <c r="F158"/>
      <c r="G158"/>
      <c r="H158"/>
    </row>
    <row r="159" spans="1:8" x14ac:dyDescent="0.25">
      <c r="A159"/>
      <c r="B159"/>
      <c r="C159"/>
      <c r="D159"/>
      <c r="E159"/>
      <c r="F159"/>
      <c r="G159"/>
      <c r="H159"/>
    </row>
    <row r="160" spans="1:8" x14ac:dyDescent="0.25">
      <c r="A160"/>
      <c r="B160"/>
      <c r="C160"/>
      <c r="D160"/>
      <c r="E160"/>
      <c r="F160"/>
      <c r="G160"/>
      <c r="H160"/>
    </row>
    <row r="161" spans="1:8" x14ac:dyDescent="0.25">
      <c r="A161"/>
      <c r="B161"/>
      <c r="C161"/>
      <c r="D161"/>
      <c r="E161"/>
      <c r="F161"/>
      <c r="G161"/>
      <c r="H161"/>
    </row>
    <row r="162" spans="1:8" x14ac:dyDescent="0.25">
      <c r="A162"/>
      <c r="B162"/>
      <c r="C162"/>
      <c r="D162"/>
      <c r="E162"/>
      <c r="F162"/>
      <c r="G162"/>
      <c r="H162"/>
    </row>
    <row r="163" spans="1:8" x14ac:dyDescent="0.25">
      <c r="A163"/>
      <c r="B163"/>
      <c r="C163"/>
      <c r="D163"/>
      <c r="E163"/>
      <c r="F163"/>
      <c r="G163"/>
      <c r="H163"/>
    </row>
    <row r="164" spans="1:8" x14ac:dyDescent="0.25">
      <c r="A164"/>
      <c r="B164"/>
      <c r="C164"/>
      <c r="D164"/>
      <c r="E164"/>
      <c r="F164"/>
      <c r="G164"/>
      <c r="H164"/>
    </row>
    <row r="165" spans="1:8" x14ac:dyDescent="0.25">
      <c r="A165"/>
      <c r="B165"/>
      <c r="C165"/>
      <c r="D165"/>
      <c r="E165"/>
      <c r="F165"/>
      <c r="G165"/>
      <c r="H165"/>
    </row>
    <row r="166" spans="1:8" x14ac:dyDescent="0.25">
      <c r="A166"/>
      <c r="B166"/>
      <c r="C166"/>
      <c r="D166"/>
      <c r="E166"/>
      <c r="F166"/>
      <c r="G166"/>
      <c r="H166"/>
    </row>
    <row r="167" spans="1:8" x14ac:dyDescent="0.25">
      <c r="A167"/>
      <c r="B167"/>
      <c r="C167"/>
      <c r="D167"/>
      <c r="E167"/>
      <c r="F167"/>
      <c r="G167"/>
      <c r="H167"/>
    </row>
    <row r="168" spans="1:8" x14ac:dyDescent="0.25">
      <c r="A168"/>
      <c r="B168"/>
      <c r="C168"/>
      <c r="D168"/>
      <c r="E168"/>
      <c r="F168"/>
      <c r="G168"/>
      <c r="H168"/>
    </row>
    <row r="169" spans="1:8" x14ac:dyDescent="0.25">
      <c r="A169"/>
      <c r="B169"/>
      <c r="C169"/>
      <c r="D169"/>
      <c r="E169"/>
      <c r="F169"/>
      <c r="G169"/>
      <c r="H169"/>
    </row>
    <row r="170" spans="1:8" x14ac:dyDescent="0.25">
      <c r="A170"/>
      <c r="B170"/>
      <c r="C170"/>
      <c r="D170"/>
      <c r="E170"/>
      <c r="F170"/>
      <c r="G170"/>
      <c r="H170"/>
    </row>
    <row r="171" spans="1:8" x14ac:dyDescent="0.25">
      <c r="A171"/>
      <c r="B171"/>
      <c r="C171"/>
      <c r="D171"/>
      <c r="E171"/>
      <c r="F171"/>
      <c r="G171"/>
      <c r="H171"/>
    </row>
    <row r="172" spans="1:8" x14ac:dyDescent="0.25">
      <c r="A172"/>
      <c r="B172"/>
      <c r="C172"/>
      <c r="D172"/>
      <c r="E172"/>
      <c r="F172"/>
      <c r="G172"/>
      <c r="H172"/>
    </row>
    <row r="173" spans="1:8" x14ac:dyDescent="0.25">
      <c r="A173"/>
      <c r="B173"/>
      <c r="C173"/>
      <c r="D173"/>
      <c r="E173"/>
      <c r="F173"/>
      <c r="G173"/>
      <c r="H173"/>
    </row>
    <row r="174" spans="1:8" x14ac:dyDescent="0.25">
      <c r="A174"/>
      <c r="B174"/>
      <c r="C174"/>
      <c r="D174"/>
      <c r="E174"/>
      <c r="F174"/>
      <c r="G174"/>
      <c r="H174"/>
    </row>
    <row r="175" spans="1:8" x14ac:dyDescent="0.25">
      <c r="A175"/>
      <c r="B175"/>
      <c r="C175"/>
      <c r="D175"/>
      <c r="E175"/>
      <c r="F175"/>
      <c r="G175"/>
      <c r="H175"/>
    </row>
    <row r="176" spans="1:8" x14ac:dyDescent="0.25">
      <c r="A176"/>
      <c r="B176"/>
      <c r="C176"/>
      <c r="D176"/>
      <c r="E176"/>
      <c r="F176"/>
      <c r="G176"/>
      <c r="H176"/>
    </row>
    <row r="177" spans="1:8" x14ac:dyDescent="0.25">
      <c r="A177"/>
      <c r="B177"/>
      <c r="C177"/>
      <c r="D177"/>
      <c r="E177"/>
      <c r="F177"/>
      <c r="G177"/>
      <c r="H177"/>
    </row>
    <row r="178" spans="1:8" x14ac:dyDescent="0.25">
      <c r="A178"/>
      <c r="B178"/>
      <c r="C178"/>
      <c r="D178"/>
      <c r="E178"/>
      <c r="F178"/>
      <c r="G178"/>
      <c r="H178"/>
    </row>
    <row r="179" spans="1:8" x14ac:dyDescent="0.25">
      <c r="A179"/>
      <c r="B179"/>
      <c r="C179"/>
      <c r="D179"/>
      <c r="E179"/>
      <c r="F179"/>
      <c r="G179"/>
      <c r="H179"/>
    </row>
    <row r="180" spans="1:8" x14ac:dyDescent="0.25">
      <c r="A180"/>
      <c r="B180"/>
      <c r="C180"/>
      <c r="D180"/>
      <c r="E180"/>
      <c r="F180"/>
      <c r="G180"/>
      <c r="H180"/>
    </row>
    <row r="181" spans="1:8" x14ac:dyDescent="0.25">
      <c r="A181"/>
      <c r="B181"/>
      <c r="C181"/>
      <c r="D181"/>
      <c r="E181"/>
      <c r="F181"/>
      <c r="G181"/>
      <c r="H181"/>
    </row>
    <row r="182" spans="1:8" x14ac:dyDescent="0.25">
      <c r="A182"/>
      <c r="B182"/>
      <c r="C182"/>
      <c r="D182"/>
      <c r="E182"/>
      <c r="F182"/>
      <c r="G182"/>
      <c r="H182"/>
    </row>
    <row r="183" spans="1:8" x14ac:dyDescent="0.25">
      <c r="A183"/>
      <c r="B183"/>
      <c r="C183"/>
      <c r="D183"/>
      <c r="E183"/>
      <c r="F183"/>
      <c r="G183"/>
      <c r="H183"/>
    </row>
    <row r="184" spans="1:8" x14ac:dyDescent="0.25">
      <c r="A184"/>
      <c r="B184"/>
      <c r="C184"/>
      <c r="D184"/>
      <c r="E184"/>
      <c r="F184"/>
      <c r="G184"/>
      <c r="H184"/>
    </row>
    <row r="185" spans="1:8" x14ac:dyDescent="0.25">
      <c r="A185"/>
      <c r="B185"/>
      <c r="C185"/>
      <c r="D185"/>
      <c r="E185"/>
      <c r="F185"/>
      <c r="G185"/>
      <c r="H185"/>
    </row>
    <row r="186" spans="1:8" x14ac:dyDescent="0.25">
      <c r="A186"/>
      <c r="B186"/>
      <c r="C186"/>
      <c r="D186"/>
      <c r="E186"/>
      <c r="F186"/>
      <c r="G186"/>
      <c r="H186"/>
    </row>
    <row r="187" spans="1:8" x14ac:dyDescent="0.25">
      <c r="A187"/>
      <c r="B187"/>
      <c r="C187"/>
      <c r="D187"/>
      <c r="E187"/>
      <c r="F187"/>
      <c r="G187"/>
      <c r="H187"/>
    </row>
    <row r="188" spans="1:8" x14ac:dyDescent="0.25">
      <c r="A188"/>
      <c r="B188"/>
      <c r="C188"/>
      <c r="D188"/>
      <c r="E188"/>
      <c r="F188"/>
      <c r="G188"/>
      <c r="H188"/>
    </row>
    <row r="189" spans="1:8" x14ac:dyDescent="0.25">
      <c r="A189"/>
      <c r="B189"/>
      <c r="C189"/>
      <c r="D189"/>
      <c r="E189"/>
      <c r="F189"/>
      <c r="G189"/>
      <c r="H189"/>
    </row>
    <row r="190" spans="1:8" x14ac:dyDescent="0.25">
      <c r="A190"/>
      <c r="B190"/>
      <c r="C190"/>
      <c r="D190"/>
      <c r="E190"/>
      <c r="F190"/>
      <c r="G190"/>
      <c r="H190"/>
    </row>
    <row r="191" spans="1:8" x14ac:dyDescent="0.25">
      <c r="A191"/>
      <c r="B191"/>
      <c r="C191"/>
      <c r="D191"/>
      <c r="E191"/>
      <c r="F191"/>
      <c r="G191"/>
      <c r="H191"/>
    </row>
    <row r="192" spans="1:8" x14ac:dyDescent="0.25">
      <c r="A192"/>
      <c r="B192"/>
      <c r="C192"/>
      <c r="D192"/>
      <c r="E192"/>
      <c r="F192"/>
      <c r="G192"/>
      <c r="H192"/>
    </row>
    <row r="193" spans="1:8" x14ac:dyDescent="0.25">
      <c r="A193"/>
      <c r="B193"/>
      <c r="C193"/>
      <c r="D193"/>
      <c r="E193"/>
      <c r="F193"/>
      <c r="G193"/>
      <c r="H193"/>
    </row>
    <row r="194" spans="1:8" x14ac:dyDescent="0.25">
      <c r="A194"/>
      <c r="B194"/>
      <c r="C194"/>
      <c r="D194"/>
      <c r="E194"/>
      <c r="F194"/>
      <c r="G194"/>
      <c r="H194"/>
    </row>
    <row r="195" spans="1:8" x14ac:dyDescent="0.25">
      <c r="A195"/>
      <c r="B195"/>
      <c r="C195"/>
      <c r="D195"/>
      <c r="E195"/>
      <c r="F195"/>
      <c r="G195"/>
      <c r="H195"/>
    </row>
    <row r="196" spans="1:8" x14ac:dyDescent="0.25">
      <c r="A196"/>
      <c r="B196"/>
      <c r="C196"/>
      <c r="D196"/>
      <c r="E196"/>
      <c r="F196"/>
      <c r="G196"/>
      <c r="H196"/>
    </row>
    <row r="197" spans="1:8" x14ac:dyDescent="0.25">
      <c r="A197"/>
      <c r="B197"/>
      <c r="C197"/>
      <c r="D197"/>
      <c r="E197"/>
      <c r="F197"/>
      <c r="G197"/>
      <c r="H197"/>
    </row>
    <row r="198" spans="1:8" x14ac:dyDescent="0.25">
      <c r="A198"/>
      <c r="B198"/>
      <c r="C198"/>
      <c r="D198"/>
      <c r="E198"/>
      <c r="F198"/>
      <c r="G198"/>
      <c r="H198"/>
    </row>
    <row r="199" spans="1:8" x14ac:dyDescent="0.25">
      <c r="A199"/>
      <c r="B199"/>
      <c r="C199"/>
      <c r="D199"/>
      <c r="E199"/>
      <c r="F199"/>
      <c r="G199"/>
      <c r="H199"/>
    </row>
    <row r="200" spans="1:8" x14ac:dyDescent="0.25">
      <c r="A200"/>
      <c r="B200"/>
      <c r="C200"/>
      <c r="D200"/>
      <c r="E200"/>
      <c r="F200"/>
      <c r="G200"/>
      <c r="H200"/>
    </row>
    <row r="201" spans="1:8" x14ac:dyDescent="0.25">
      <c r="A201"/>
      <c r="B201"/>
      <c r="C201"/>
      <c r="D201"/>
      <c r="E201"/>
      <c r="F201"/>
      <c r="G201"/>
      <c r="H201"/>
    </row>
    <row r="202" spans="1:8" x14ac:dyDescent="0.25">
      <c r="A202"/>
      <c r="B202"/>
      <c r="C202"/>
      <c r="D202"/>
      <c r="E202"/>
      <c r="F202"/>
      <c r="G202"/>
      <c r="H202"/>
    </row>
    <row r="203" spans="1:8" x14ac:dyDescent="0.25">
      <c r="A203"/>
      <c r="B203"/>
      <c r="C203"/>
      <c r="D203"/>
      <c r="E203"/>
      <c r="F203"/>
      <c r="G203"/>
      <c r="H203"/>
    </row>
    <row r="204" spans="1:8" x14ac:dyDescent="0.25">
      <c r="A204"/>
      <c r="B204"/>
      <c r="C204"/>
      <c r="D204"/>
      <c r="E204"/>
      <c r="F204"/>
      <c r="G204"/>
      <c r="H204"/>
    </row>
    <row r="205" spans="1:8" x14ac:dyDescent="0.25">
      <c r="A205"/>
      <c r="B205"/>
      <c r="C205"/>
      <c r="D205"/>
      <c r="E205"/>
      <c r="F205"/>
      <c r="G205"/>
      <c r="H205"/>
    </row>
    <row r="206" spans="1:8" x14ac:dyDescent="0.25">
      <c r="A206"/>
      <c r="B206"/>
      <c r="C206"/>
      <c r="D206"/>
      <c r="E206"/>
      <c r="F206"/>
      <c r="G206"/>
      <c r="H206"/>
    </row>
    <row r="207" spans="1:8" x14ac:dyDescent="0.25">
      <c r="A207"/>
      <c r="B207"/>
      <c r="C207"/>
      <c r="D207"/>
      <c r="E207"/>
      <c r="F207"/>
      <c r="G207"/>
      <c r="H207"/>
    </row>
    <row r="208" spans="1:8" x14ac:dyDescent="0.25">
      <c r="A208"/>
      <c r="B208"/>
      <c r="C208"/>
      <c r="D208"/>
      <c r="E208"/>
      <c r="F208"/>
      <c r="G208"/>
      <c r="H208"/>
    </row>
    <row r="209" spans="1:8" x14ac:dyDescent="0.25">
      <c r="A209"/>
      <c r="B209"/>
      <c r="C209"/>
      <c r="D209"/>
      <c r="E209"/>
      <c r="F209"/>
      <c r="G209"/>
      <c r="H209"/>
    </row>
    <row r="210" spans="1:8" x14ac:dyDescent="0.25">
      <c r="A210"/>
      <c r="B210"/>
      <c r="C210"/>
      <c r="D210"/>
      <c r="E210"/>
      <c r="F210"/>
      <c r="G210"/>
      <c r="H210"/>
    </row>
    <row r="211" spans="1:8" x14ac:dyDescent="0.25">
      <c r="A211"/>
      <c r="B211"/>
      <c r="C211"/>
      <c r="D211"/>
      <c r="E211"/>
      <c r="F211"/>
      <c r="G211"/>
      <c r="H211"/>
    </row>
    <row r="212" spans="1:8" x14ac:dyDescent="0.25">
      <c r="A212"/>
      <c r="B212"/>
      <c r="C212"/>
      <c r="D212"/>
      <c r="E212"/>
      <c r="F212"/>
      <c r="G212"/>
      <c r="H212"/>
    </row>
    <row r="213" spans="1:8" x14ac:dyDescent="0.25">
      <c r="A213"/>
      <c r="B213"/>
      <c r="C213"/>
      <c r="D213"/>
      <c r="E213"/>
      <c r="F213"/>
      <c r="G213"/>
      <c r="H213"/>
    </row>
    <row r="214" spans="1:8" x14ac:dyDescent="0.25">
      <c r="A214"/>
      <c r="B214"/>
      <c r="C214"/>
      <c r="D214"/>
      <c r="E214"/>
      <c r="F214"/>
      <c r="G214"/>
      <c r="H214"/>
    </row>
    <row r="215" spans="1:8" x14ac:dyDescent="0.25">
      <c r="A215"/>
      <c r="B215"/>
      <c r="C215"/>
      <c r="D215"/>
      <c r="E215"/>
      <c r="F215"/>
      <c r="G215"/>
      <c r="H215"/>
    </row>
  </sheetData>
  <mergeCells count="111">
    <mergeCell ref="A94:B94"/>
    <mergeCell ref="A91:B91"/>
    <mergeCell ref="C91:D91"/>
    <mergeCell ref="A92:B92"/>
    <mergeCell ref="C92:D92"/>
    <mergeCell ref="E91:F91"/>
    <mergeCell ref="E92:F92"/>
    <mergeCell ref="A89:B89"/>
    <mergeCell ref="C89:D89"/>
    <mergeCell ref="A90:B90"/>
    <mergeCell ref="C90:D90"/>
    <mergeCell ref="E89:F89"/>
    <mergeCell ref="E90:F90"/>
    <mergeCell ref="A85:G85"/>
    <mergeCell ref="A87:B87"/>
    <mergeCell ref="A88:B88"/>
    <mergeCell ref="C88:D88"/>
    <mergeCell ref="E88:F88"/>
    <mergeCell ref="A56:G56"/>
    <mergeCell ref="A57:G57"/>
    <mergeCell ref="B83:D83"/>
    <mergeCell ref="E83:G83"/>
    <mergeCell ref="B84:D84"/>
    <mergeCell ref="E84:F84"/>
    <mergeCell ref="A80:G80"/>
    <mergeCell ref="A81:G81"/>
    <mergeCell ref="A77:G77"/>
    <mergeCell ref="A76:G76"/>
    <mergeCell ref="D65:E65"/>
    <mergeCell ref="A78:G78"/>
    <mergeCell ref="A79:G79"/>
    <mergeCell ref="A65:C65"/>
    <mergeCell ref="F65:G65"/>
    <mergeCell ref="A66:G66"/>
    <mergeCell ref="A67:G67"/>
    <mergeCell ref="A68:G68"/>
    <mergeCell ref="A69:G69"/>
    <mergeCell ref="A70:G70"/>
    <mergeCell ref="A71:G71"/>
    <mergeCell ref="A72:G72"/>
    <mergeCell ref="A73:G73"/>
    <mergeCell ref="A74:G74"/>
    <mergeCell ref="A64:G64"/>
    <mergeCell ref="G50:G54"/>
    <mergeCell ref="B55:G55"/>
    <mergeCell ref="A59:G59"/>
    <mergeCell ref="A61:B61"/>
    <mergeCell ref="C61:G61"/>
    <mergeCell ref="A62:B62"/>
    <mergeCell ref="C62:G62"/>
    <mergeCell ref="D53:E53"/>
    <mergeCell ref="A54:B54"/>
    <mergeCell ref="D54:E54"/>
    <mergeCell ref="A51:B51"/>
    <mergeCell ref="D51:E51"/>
    <mergeCell ref="A52:B52"/>
    <mergeCell ref="D52:E52"/>
    <mergeCell ref="A53:B53"/>
    <mergeCell ref="A60:B60"/>
    <mergeCell ref="C60:G60"/>
    <mergeCell ref="E45:G45"/>
    <mergeCell ref="B45:D45"/>
    <mergeCell ref="B46:D46"/>
    <mergeCell ref="E46:F46"/>
    <mergeCell ref="A47:G47"/>
    <mergeCell ref="A49:B49"/>
    <mergeCell ref="D49:E49"/>
    <mergeCell ref="A50:B50"/>
    <mergeCell ref="D50:E50"/>
    <mergeCell ref="A1:F3"/>
    <mergeCell ref="A41:G41"/>
    <mergeCell ref="A42:G42"/>
    <mergeCell ref="A43:G43"/>
    <mergeCell ref="F10:G10"/>
    <mergeCell ref="A34:G34"/>
    <mergeCell ref="A40:G40"/>
    <mergeCell ref="A39:G39"/>
    <mergeCell ref="B20:C20"/>
    <mergeCell ref="E20:G20"/>
    <mergeCell ref="A35:G35"/>
    <mergeCell ref="A38:G38"/>
    <mergeCell ref="A37:G37"/>
    <mergeCell ref="A19:G19"/>
    <mergeCell ref="A32:G32"/>
    <mergeCell ref="A29:E29"/>
    <mergeCell ref="B21:C21"/>
    <mergeCell ref="E21:G21"/>
    <mergeCell ref="B14:C16"/>
    <mergeCell ref="D14:G16"/>
    <mergeCell ref="A31:G31"/>
    <mergeCell ref="A33:B33"/>
    <mergeCell ref="B22:C22"/>
    <mergeCell ref="D22:E22"/>
    <mergeCell ref="F22:G22"/>
    <mergeCell ref="A24:G24"/>
    <mergeCell ref="A26:G26"/>
    <mergeCell ref="A28:G28"/>
    <mergeCell ref="F11:G11"/>
    <mergeCell ref="F12:G12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A10:C10"/>
    <mergeCell ref="A27:B27"/>
    <mergeCell ref="A17:G18"/>
  </mergeCells>
  <phoneticPr fontId="6" type="noConversion"/>
  <hyperlinks>
    <hyperlink ref="B45" r:id="rId1" xr:uid="{A5127C5E-6028-4686-99F5-056F16B2679D}"/>
    <hyperlink ref="B83" r:id="rId2" xr:uid="{3769CA56-5DAA-474E-BC12-2255B1DC37D9}"/>
  </hyperlinks>
  <pageMargins left="0.7" right="0.7" top="0.75" bottom="0.75" header="0.3" footer="0.3"/>
  <pageSetup orientation="portrait" r:id="rId3"/>
  <ignoredErrors>
    <ignoredError sqref="F50:F54 F5" unlockedFormula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C739E4-29F3-4080-86D4-C170E489F300}">
          <x14:formula1>
            <xm:f>Guía!$B$23:$B$28</xm:f>
          </x14:formula1>
          <xm:sqref>C87 C94</xm:sqref>
        </x14:dataValidation>
        <x14:dataValidation type="list" allowBlank="1" showInputMessage="1" showErrorMessage="1" xr:uid="{96695A49-350C-43D9-90FD-3A49ABC3C89D}">
          <x14:formula1>
            <xm:f>Guía!$C$23:$C$27</xm:f>
          </x14:formula1>
          <xm:sqref>E87 E94</xm:sqref>
        </x14:dataValidation>
        <x14:dataValidation type="list" allowBlank="1" showInputMessage="1" showErrorMessage="1" xr:uid="{E5566AD1-D20F-4BAA-A923-CFCFF8F9BE93}">
          <x14:formula1>
            <xm:f>Guía!$D$23:$D$27</xm:f>
          </x14:formula1>
          <xm:sqref>G87 G94</xm:sqref>
        </x14:dataValidation>
        <x14:dataValidation type="list" allowBlank="1" showInputMessage="1" showErrorMessage="1" xr:uid="{AF4B24A2-0E57-4EB1-B054-9BF97713CEEC}">
          <x14:formula1>
            <xm:f>Guía!$B$33:$B$40</xm:f>
          </x14:formula1>
          <xm:sqref>F22:G22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7AE5-C176-49DC-85A8-15408DD0C730}">
  <dimension ref="A1:G42"/>
  <sheetViews>
    <sheetView zoomScale="160" zoomScaleNormal="160" workbookViewId="0">
      <selection activeCell="C11" sqref="C11:G11"/>
    </sheetView>
  </sheetViews>
  <sheetFormatPr baseColWidth="10" defaultColWidth="10.85546875" defaultRowHeight="15" x14ac:dyDescent="0.25"/>
  <cols>
    <col min="1" max="3" width="10.85546875" style="91"/>
    <col min="4" max="4" width="13.140625" style="91" bestFit="1" customWidth="1"/>
    <col min="5" max="6" width="10.85546875" style="91"/>
    <col min="7" max="7" width="12.85546875" style="91" bestFit="1" customWidth="1"/>
    <col min="8" max="16384" width="10.85546875" style="91"/>
  </cols>
  <sheetData>
    <row r="1" spans="1:7" x14ac:dyDescent="0.25">
      <c r="A1" s="83"/>
      <c r="B1" s="415" t="s">
        <v>83</v>
      </c>
      <c r="C1" s="415"/>
      <c r="D1" s="415"/>
      <c r="E1" s="415" t="s">
        <v>88</v>
      </c>
      <c r="F1" s="415"/>
      <c r="G1" s="415"/>
    </row>
    <row r="2" spans="1:7" x14ac:dyDescent="0.25">
      <c r="A2" s="83"/>
      <c r="B2" s="415" t="s">
        <v>84</v>
      </c>
      <c r="C2" s="415"/>
      <c r="D2" s="415"/>
      <c r="E2" s="415" t="s">
        <v>89</v>
      </c>
      <c r="F2" s="415"/>
      <c r="G2" s="102" t="s">
        <v>85</v>
      </c>
    </row>
    <row r="3" spans="1:7" x14ac:dyDescent="0.25">
      <c r="A3" s="90"/>
      <c r="B3" s="90"/>
      <c r="C3" s="90"/>
      <c r="D3" s="90"/>
      <c r="E3" s="90"/>
      <c r="F3" s="90"/>
      <c r="G3" s="90"/>
    </row>
    <row r="4" spans="1:7" x14ac:dyDescent="0.25">
      <c r="A4" s="411" t="s">
        <v>254</v>
      </c>
      <c r="B4" s="411"/>
      <c r="C4" s="411"/>
      <c r="D4" s="411"/>
      <c r="E4" s="411"/>
      <c r="F4" s="151" t="s">
        <v>146</v>
      </c>
      <c r="G4" s="152">
        <f ca="1">TODAY()</f>
        <v>45967</v>
      </c>
    </row>
    <row r="5" spans="1:7" x14ac:dyDescent="0.25">
      <c r="A5" s="439" t="s">
        <v>147</v>
      </c>
      <c r="B5" s="439"/>
      <c r="C5" s="439"/>
      <c r="D5" s="439"/>
      <c r="E5" s="439"/>
      <c r="F5" s="440">
        <f>ConfirmacionCERT!G50</f>
        <v>0</v>
      </c>
      <c r="G5" s="440"/>
    </row>
    <row r="6" spans="1:7" ht="9.75" customHeight="1" x14ac:dyDescent="0.25">
      <c r="A6" s="90"/>
      <c r="B6" s="90"/>
      <c r="C6" s="90"/>
      <c r="D6" s="90"/>
      <c r="E6" s="90"/>
      <c r="F6" s="90"/>
      <c r="G6" s="90"/>
    </row>
    <row r="7" spans="1:7" x14ac:dyDescent="0.25">
      <c r="A7" s="411" t="s">
        <v>316</v>
      </c>
      <c r="B7" s="411"/>
      <c r="C7" s="411"/>
      <c r="D7" s="411"/>
      <c r="E7" s="411"/>
      <c r="F7" s="411"/>
      <c r="G7" s="411"/>
    </row>
    <row r="8" spans="1:7" x14ac:dyDescent="0.25">
      <c r="A8" s="411"/>
      <c r="B8" s="411"/>
      <c r="C8" s="411"/>
      <c r="D8" s="411"/>
      <c r="E8" s="411"/>
      <c r="F8" s="411"/>
      <c r="G8" s="411"/>
    </row>
    <row r="9" spans="1:7" x14ac:dyDescent="0.25">
      <c r="A9" s="157" t="s">
        <v>69</v>
      </c>
      <c r="B9" s="435" t="str">
        <f>ConfirmacionCERT!B20</f>
        <v>x</v>
      </c>
      <c r="C9" s="435"/>
      <c r="D9" s="157" t="s">
        <v>74</v>
      </c>
      <c r="E9" s="436" t="str">
        <f>ConfirmacionCERT!E20</f>
        <v>x</v>
      </c>
      <c r="F9" s="437"/>
      <c r="G9" s="437"/>
    </row>
    <row r="10" spans="1:7" x14ac:dyDescent="0.25">
      <c r="A10" s="157" t="s">
        <v>70</v>
      </c>
      <c r="B10" s="435" t="str">
        <f>ConfirmacionCERT!B21</f>
        <v>x</v>
      </c>
      <c r="C10" s="435"/>
      <c r="D10" s="157" t="s">
        <v>71</v>
      </c>
      <c r="E10" s="435" t="str">
        <f>ConfirmacionCERT!E21</f>
        <v>Medellin</v>
      </c>
      <c r="F10" s="435"/>
      <c r="G10" s="435"/>
    </row>
    <row r="11" spans="1:7" x14ac:dyDescent="0.25">
      <c r="A11" s="441" t="s">
        <v>75</v>
      </c>
      <c r="B11" s="441"/>
      <c r="C11" s="442" t="str">
        <f>ConfirmacionCERT!B22</f>
        <v>Pendiente</v>
      </c>
      <c r="D11" s="442"/>
      <c r="E11" s="442"/>
      <c r="F11" s="442"/>
      <c r="G11" s="442"/>
    </row>
    <row r="12" spans="1:7" x14ac:dyDescent="0.25">
      <c r="A12" s="394" t="s">
        <v>111</v>
      </c>
      <c r="B12" s="394"/>
      <c r="C12" s="438">
        <f>ConfirmacionCERT!F6</f>
        <v>0</v>
      </c>
      <c r="D12" s="438"/>
      <c r="E12" s="406" t="s">
        <v>201</v>
      </c>
      <c r="F12" s="406"/>
      <c r="G12" s="153">
        <f>ConfirmacionCERT!D65</f>
        <v>-30</v>
      </c>
    </row>
    <row r="13" spans="1:7" x14ac:dyDescent="0.25">
      <c r="A13" s="90"/>
      <c r="B13" s="90"/>
      <c r="C13" s="90"/>
      <c r="D13" s="90"/>
      <c r="E13" s="90"/>
      <c r="F13" s="90"/>
      <c r="G13" s="90"/>
    </row>
    <row r="14" spans="1:7" x14ac:dyDescent="0.25">
      <c r="A14" s="443" t="s">
        <v>203</v>
      </c>
      <c r="B14" s="443"/>
      <c r="C14" s="443" t="s">
        <v>202</v>
      </c>
      <c r="D14" s="443"/>
      <c r="E14" s="156" t="s">
        <v>204</v>
      </c>
      <c r="F14" s="443" t="s">
        <v>148</v>
      </c>
      <c r="G14" s="443"/>
    </row>
    <row r="15" spans="1:7" x14ac:dyDescent="0.25">
      <c r="A15" s="444" t="s">
        <v>317</v>
      </c>
      <c r="B15" s="445"/>
      <c r="C15" s="446">
        <v>0</v>
      </c>
      <c r="D15" s="446"/>
      <c r="E15" s="154" t="s">
        <v>154</v>
      </c>
      <c r="F15" s="446">
        <f>F5-C15</f>
        <v>0</v>
      </c>
      <c r="G15" s="445"/>
    </row>
    <row r="16" spans="1:7" x14ac:dyDescent="0.25">
      <c r="A16" s="447">
        <v>45402</v>
      </c>
      <c r="B16" s="448"/>
      <c r="C16" s="449">
        <v>0</v>
      </c>
      <c r="D16" s="449"/>
      <c r="E16" s="155" t="s">
        <v>155</v>
      </c>
      <c r="F16" s="449">
        <f t="shared" ref="F16:F22" si="0">F15-C16</f>
        <v>0</v>
      </c>
      <c r="G16" s="448"/>
    </row>
    <row r="17" spans="1:7" x14ac:dyDescent="0.25">
      <c r="A17" s="448"/>
      <c r="B17" s="448"/>
      <c r="C17" s="449">
        <v>0</v>
      </c>
      <c r="D17" s="449"/>
      <c r="E17" s="155"/>
      <c r="F17" s="449">
        <f t="shared" si="0"/>
        <v>0</v>
      </c>
      <c r="G17" s="448"/>
    </row>
    <row r="18" spans="1:7" x14ac:dyDescent="0.25">
      <c r="A18" s="448"/>
      <c r="B18" s="448"/>
      <c r="C18" s="449">
        <v>0</v>
      </c>
      <c r="D18" s="449"/>
      <c r="E18" s="155"/>
      <c r="F18" s="449">
        <f t="shared" si="0"/>
        <v>0</v>
      </c>
      <c r="G18" s="448"/>
    </row>
    <row r="19" spans="1:7" x14ac:dyDescent="0.25">
      <c r="A19" s="448"/>
      <c r="B19" s="448"/>
      <c r="C19" s="449">
        <v>0</v>
      </c>
      <c r="D19" s="449"/>
      <c r="E19" s="155"/>
      <c r="F19" s="449">
        <f t="shared" si="0"/>
        <v>0</v>
      </c>
      <c r="G19" s="448"/>
    </row>
    <row r="20" spans="1:7" x14ac:dyDescent="0.25">
      <c r="A20" s="448"/>
      <c r="B20" s="448"/>
      <c r="C20" s="449">
        <v>0</v>
      </c>
      <c r="D20" s="449"/>
      <c r="E20" s="155"/>
      <c r="F20" s="449">
        <f t="shared" si="0"/>
        <v>0</v>
      </c>
      <c r="G20" s="448"/>
    </row>
    <row r="21" spans="1:7" x14ac:dyDescent="0.25">
      <c r="A21" s="448"/>
      <c r="B21" s="448"/>
      <c r="C21" s="449">
        <v>0</v>
      </c>
      <c r="D21" s="449"/>
      <c r="E21" s="155"/>
      <c r="F21" s="449">
        <f t="shared" si="0"/>
        <v>0</v>
      </c>
      <c r="G21" s="448"/>
    </row>
    <row r="22" spans="1:7" x14ac:dyDescent="0.25">
      <c r="A22" s="448"/>
      <c r="B22" s="448"/>
      <c r="C22" s="449">
        <v>0</v>
      </c>
      <c r="D22" s="449"/>
      <c r="E22" s="155"/>
      <c r="F22" s="449">
        <f t="shared" si="0"/>
        <v>0</v>
      </c>
      <c r="G22" s="448"/>
    </row>
    <row r="23" spans="1:7" x14ac:dyDescent="0.25">
      <c r="A23" s="90"/>
      <c r="B23" s="90"/>
      <c r="C23" s="90"/>
      <c r="D23" s="90"/>
      <c r="E23" s="90"/>
      <c r="F23" s="90"/>
      <c r="G23" s="90"/>
    </row>
    <row r="24" spans="1:7" ht="17.25" customHeight="1" x14ac:dyDescent="0.25">
      <c r="A24" s="450" t="s">
        <v>102</v>
      </c>
      <c r="B24" s="451"/>
      <c r="C24" s="451"/>
      <c r="D24" s="451"/>
      <c r="E24" s="451"/>
      <c r="F24" s="451"/>
      <c r="G24" s="451"/>
    </row>
    <row r="25" spans="1:7" x14ac:dyDescent="0.25">
      <c r="A25" s="404" t="s">
        <v>103</v>
      </c>
      <c r="B25" s="404"/>
      <c r="C25" s="404"/>
      <c r="D25" s="429">
        <f>G12</f>
        <v>-30</v>
      </c>
      <c r="E25" s="430"/>
      <c r="F25" s="404" t="s">
        <v>104</v>
      </c>
      <c r="G25" s="404"/>
    </row>
    <row r="26" spans="1:7" x14ac:dyDescent="0.25">
      <c r="A26" s="404" t="s">
        <v>112</v>
      </c>
      <c r="B26" s="404"/>
      <c r="C26" s="404"/>
      <c r="D26" s="404"/>
      <c r="E26" s="404"/>
      <c r="F26" s="404"/>
      <c r="G26" s="404"/>
    </row>
    <row r="27" spans="1:7" x14ac:dyDescent="0.25">
      <c r="A27" s="404" t="s">
        <v>113</v>
      </c>
      <c r="B27" s="404"/>
      <c r="C27" s="404"/>
      <c r="D27" s="404"/>
      <c r="E27" s="404"/>
      <c r="F27" s="404"/>
      <c r="G27" s="404"/>
    </row>
    <row r="28" spans="1:7" x14ac:dyDescent="0.25">
      <c r="A28" s="404" t="s">
        <v>114</v>
      </c>
      <c r="B28" s="404"/>
      <c r="C28" s="404"/>
      <c r="D28" s="404"/>
      <c r="E28" s="404"/>
      <c r="F28" s="404"/>
      <c r="G28" s="404"/>
    </row>
    <row r="29" spans="1:7" x14ac:dyDescent="0.25">
      <c r="A29" s="404" t="s">
        <v>105</v>
      </c>
      <c r="B29" s="404"/>
      <c r="C29" s="404"/>
      <c r="D29" s="404"/>
      <c r="E29" s="404"/>
      <c r="F29" s="404"/>
      <c r="G29" s="404"/>
    </row>
    <row r="30" spans="1:7" x14ac:dyDescent="0.25">
      <c r="A30" s="404" t="s">
        <v>149</v>
      </c>
      <c r="B30" s="404"/>
      <c r="C30" s="404"/>
      <c r="D30" s="404"/>
      <c r="E30" s="404"/>
      <c r="F30" s="404"/>
      <c r="G30" s="404"/>
    </row>
    <row r="31" spans="1:7" ht="6.75" customHeight="1" x14ac:dyDescent="0.25">
      <c r="A31" s="90"/>
      <c r="B31" s="90"/>
      <c r="C31" s="90"/>
      <c r="D31" s="90"/>
      <c r="E31" s="90"/>
      <c r="F31" s="90"/>
      <c r="G31" s="90"/>
    </row>
    <row r="32" spans="1:7" ht="8.25" customHeight="1" x14ac:dyDescent="0.25">
      <c r="A32" s="90"/>
      <c r="B32" s="90"/>
      <c r="C32" s="90"/>
      <c r="D32" s="90"/>
      <c r="E32" s="90"/>
      <c r="F32" s="90"/>
      <c r="G32" s="90"/>
    </row>
    <row r="33" spans="1:7" x14ac:dyDescent="0.25">
      <c r="A33" s="450" t="s">
        <v>117</v>
      </c>
      <c r="B33" s="451"/>
      <c r="C33" s="451"/>
      <c r="D33" s="451"/>
      <c r="E33" s="451"/>
      <c r="F33" s="451"/>
      <c r="G33" s="451"/>
    </row>
    <row r="34" spans="1:7" ht="15" customHeight="1" x14ac:dyDescent="0.25">
      <c r="A34" s="404" t="s">
        <v>118</v>
      </c>
      <c r="B34" s="404"/>
      <c r="C34" s="404"/>
      <c r="D34" s="404"/>
      <c r="E34" s="404"/>
      <c r="F34" s="404"/>
      <c r="G34" s="404"/>
    </row>
    <row r="35" spans="1:7" ht="15" customHeight="1" x14ac:dyDescent="0.25">
      <c r="A35" s="404" t="s">
        <v>119</v>
      </c>
      <c r="B35" s="404"/>
      <c r="C35" s="404"/>
      <c r="D35" s="404"/>
      <c r="E35" s="404"/>
      <c r="F35" s="404"/>
      <c r="G35" s="404"/>
    </row>
    <row r="36" spans="1:7" ht="15" customHeight="1" x14ac:dyDescent="0.25">
      <c r="A36" s="404" t="s">
        <v>120</v>
      </c>
      <c r="B36" s="404"/>
      <c r="C36" s="404"/>
      <c r="D36" s="404"/>
      <c r="E36" s="404"/>
      <c r="F36" s="404"/>
      <c r="G36" s="404"/>
    </row>
    <row r="37" spans="1:7" x14ac:dyDescent="0.25">
      <c r="A37" s="90"/>
      <c r="B37" s="90"/>
      <c r="C37" s="90"/>
      <c r="D37" s="90"/>
      <c r="E37" s="90"/>
      <c r="F37" s="90"/>
      <c r="G37" s="90"/>
    </row>
    <row r="38" spans="1:7" x14ac:dyDescent="0.25">
      <c r="A38" s="90"/>
      <c r="B38" s="90"/>
      <c r="C38" s="90"/>
      <c r="D38" s="90"/>
      <c r="E38" s="90"/>
      <c r="F38" s="90"/>
      <c r="G38" s="90"/>
    </row>
    <row r="39" spans="1:7" x14ac:dyDescent="0.25">
      <c r="A39" s="90"/>
      <c r="B39" s="90"/>
      <c r="C39" s="90"/>
      <c r="D39" s="90"/>
      <c r="E39" s="90"/>
      <c r="F39" s="90"/>
      <c r="G39" s="90"/>
    </row>
    <row r="40" spans="1:7" x14ac:dyDescent="0.25">
      <c r="A40" s="90"/>
      <c r="B40" s="90"/>
      <c r="C40" s="90"/>
      <c r="D40" s="90"/>
      <c r="E40" s="90"/>
      <c r="F40" s="90"/>
      <c r="G40" s="90"/>
    </row>
    <row r="41" spans="1:7" x14ac:dyDescent="0.25">
      <c r="A41" s="90"/>
      <c r="B41" s="90"/>
      <c r="C41" s="90"/>
      <c r="D41" s="90"/>
      <c r="E41" s="90"/>
      <c r="F41" s="90"/>
      <c r="G41" s="90"/>
    </row>
    <row r="42" spans="1:7" x14ac:dyDescent="0.25">
      <c r="A42" s="434" t="s">
        <v>86</v>
      </c>
      <c r="B42" s="434"/>
      <c r="C42" s="434"/>
      <c r="D42" s="434"/>
      <c r="E42" s="434"/>
      <c r="F42" s="434"/>
      <c r="G42" s="434"/>
    </row>
  </sheetData>
  <mergeCells count="58">
    <mergeCell ref="A34:G34"/>
    <mergeCell ref="A35:G35"/>
    <mergeCell ref="A36:G36"/>
    <mergeCell ref="A26:G26"/>
    <mergeCell ref="A27:G27"/>
    <mergeCell ref="A28:G28"/>
    <mergeCell ref="A29:G29"/>
    <mergeCell ref="A30:G30"/>
    <mergeCell ref="A33:G33"/>
    <mergeCell ref="A22:B22"/>
    <mergeCell ref="C22:D22"/>
    <mergeCell ref="F22:G22"/>
    <mergeCell ref="A24:G24"/>
    <mergeCell ref="A25:C25"/>
    <mergeCell ref="D25:E25"/>
    <mergeCell ref="F25:G25"/>
    <mergeCell ref="A21:B21"/>
    <mergeCell ref="C21:D21"/>
    <mergeCell ref="F21:G21"/>
    <mergeCell ref="A17:B17"/>
    <mergeCell ref="C17:D17"/>
    <mergeCell ref="F17:G17"/>
    <mergeCell ref="A18:B18"/>
    <mergeCell ref="C18:D18"/>
    <mergeCell ref="F18:G18"/>
    <mergeCell ref="A19:B19"/>
    <mergeCell ref="C19:D19"/>
    <mergeCell ref="F19:G19"/>
    <mergeCell ref="A20:B20"/>
    <mergeCell ref="C20:D20"/>
    <mergeCell ref="F20:G20"/>
    <mergeCell ref="A16:B16"/>
    <mergeCell ref="C16:D16"/>
    <mergeCell ref="F16:G16"/>
    <mergeCell ref="A14:B14"/>
    <mergeCell ref="C14:D14"/>
    <mergeCell ref="C11:G11"/>
    <mergeCell ref="A4:E4"/>
    <mergeCell ref="F14:G14"/>
    <mergeCell ref="A15:B15"/>
    <mergeCell ref="C15:D15"/>
    <mergeCell ref="F15:G15"/>
    <mergeCell ref="B1:D1"/>
    <mergeCell ref="E1:G1"/>
    <mergeCell ref="B2:D2"/>
    <mergeCell ref="E2:F2"/>
    <mergeCell ref="A42:G42"/>
    <mergeCell ref="B9:C9"/>
    <mergeCell ref="E9:G9"/>
    <mergeCell ref="B10:C10"/>
    <mergeCell ref="E10:G10"/>
    <mergeCell ref="E12:F12"/>
    <mergeCell ref="A7:G8"/>
    <mergeCell ref="A12:B12"/>
    <mergeCell ref="C12:D12"/>
    <mergeCell ref="A5:E5"/>
    <mergeCell ref="F5:G5"/>
    <mergeCell ref="A11:B11"/>
  </mergeCells>
  <hyperlinks>
    <hyperlink ref="B1" r:id="rId1" xr:uid="{96DFF1AD-DA25-4A17-AAD7-685CE82E3573}"/>
  </hyperlinks>
  <pageMargins left="0.7" right="0.7" top="0.75" bottom="0.75" header="0.3" footer="0.3"/>
  <pageSetup orientation="portrait" r:id="rId2"/>
  <ignoredErrors>
    <ignoredError sqref="B9:B10 E9:E10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9F11FF-D6E4-4E76-8F5B-F190A777606A}">
          <x14:formula1>
            <xm:f>Guía!$F$22:$F$27</xm:f>
          </x14:formula1>
          <xm:sqref>E15:E22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7F5D-C445-4869-8583-41B21129F50C}">
  <dimension ref="A1:G25"/>
  <sheetViews>
    <sheetView zoomScale="130" zoomScaleNormal="130" workbookViewId="0">
      <selection activeCell="A25" sqref="A25:C25"/>
    </sheetView>
  </sheetViews>
  <sheetFormatPr baseColWidth="10" defaultColWidth="11.42578125" defaultRowHeight="21.75" x14ac:dyDescent="0.6"/>
  <cols>
    <col min="1" max="1" width="11.42578125" style="4"/>
    <col min="2" max="2" width="10" style="4" customWidth="1"/>
    <col min="3" max="3" width="14.7109375" style="4" bestFit="1" customWidth="1"/>
    <col min="4" max="4" width="13.140625" style="4" bestFit="1" customWidth="1"/>
    <col min="5" max="16384" width="11.42578125" style="4"/>
  </cols>
  <sheetData>
    <row r="1" spans="1:7" x14ac:dyDescent="0.6">
      <c r="A1" s="207" t="s">
        <v>255</v>
      </c>
      <c r="B1" s="458" t="s">
        <v>318</v>
      </c>
      <c r="C1" s="458"/>
      <c r="D1" s="458"/>
      <c r="E1" s="458"/>
      <c r="F1" s="458"/>
    </row>
    <row r="2" spans="1:7" x14ac:dyDescent="0.6">
      <c r="A2" s="214"/>
      <c r="B2" s="459"/>
      <c r="C2" s="459"/>
      <c r="D2" s="459"/>
      <c r="E2" s="459"/>
      <c r="F2" s="459"/>
    </row>
    <row r="3" spans="1:7" x14ac:dyDescent="0.6">
      <c r="A3" s="215" t="s">
        <v>167</v>
      </c>
      <c r="B3" s="485" t="str">
        <f>Cotizador!D11</f>
        <v>Juan Grisales</v>
      </c>
      <c r="C3" s="485"/>
      <c r="D3" s="485"/>
      <c r="E3" s="485"/>
      <c r="F3" s="485"/>
      <c r="G3" s="485"/>
    </row>
    <row r="4" spans="1:7" x14ac:dyDescent="0.6">
      <c r="A4" s="216" t="s">
        <v>69</v>
      </c>
      <c r="B4" s="486" t="str">
        <f>Recibos!B9</f>
        <v>x</v>
      </c>
      <c r="C4" s="486"/>
      <c r="D4" s="216" t="s">
        <v>74</v>
      </c>
      <c r="E4" s="487" t="str">
        <f>ConfirmacionCERT!E20</f>
        <v>x</v>
      </c>
      <c r="F4" s="488"/>
      <c r="G4" s="488"/>
    </row>
    <row r="5" spans="1:7" x14ac:dyDescent="0.6">
      <c r="A5" s="216" t="s">
        <v>70</v>
      </c>
      <c r="B5" s="489" t="str">
        <f>Recibos!B10</f>
        <v>x</v>
      </c>
      <c r="C5" s="489"/>
      <c r="D5" s="216" t="s">
        <v>71</v>
      </c>
      <c r="E5" s="489" t="str">
        <f>ConfirmacionCERT!$E$21</f>
        <v>Medellin</v>
      </c>
      <c r="F5" s="489"/>
      <c r="G5" s="489"/>
    </row>
    <row r="6" spans="1:7" x14ac:dyDescent="0.6">
      <c r="A6" s="486" t="s">
        <v>75</v>
      </c>
      <c r="B6" s="486"/>
      <c r="C6" s="486" t="str">
        <f>ConfirmacionCERT!$B$22</f>
        <v>Pendiente</v>
      </c>
      <c r="D6" s="486"/>
      <c r="E6" s="486"/>
      <c r="F6" s="486"/>
      <c r="G6" s="486"/>
    </row>
    <row r="7" spans="1:7" x14ac:dyDescent="0.6">
      <c r="A7" s="478" t="s">
        <v>111</v>
      </c>
      <c r="B7" s="478"/>
      <c r="C7" s="475">
        <f>Recibos!C12</f>
        <v>0</v>
      </c>
      <c r="D7" s="476"/>
      <c r="E7" s="476"/>
      <c r="F7" s="476"/>
      <c r="G7" s="477"/>
    </row>
    <row r="8" spans="1:7" x14ac:dyDescent="0.6">
      <c r="A8" s="454"/>
      <c r="B8" s="454"/>
      <c r="C8" s="454"/>
      <c r="D8" s="454"/>
      <c r="E8" s="454"/>
      <c r="F8" s="454"/>
      <c r="G8" s="455"/>
    </row>
    <row r="9" spans="1:7" x14ac:dyDescent="0.6">
      <c r="A9" s="479" t="s">
        <v>165</v>
      </c>
      <c r="B9" s="480"/>
      <c r="C9" s="480"/>
      <c r="D9" s="481"/>
      <c r="E9" s="482">
        <f>ConfirmacionCERT!G50</f>
        <v>0</v>
      </c>
      <c r="F9" s="483"/>
      <c r="G9" s="484"/>
    </row>
    <row r="10" spans="1:7" x14ac:dyDescent="0.6">
      <c r="A10" s="453" t="s">
        <v>160</v>
      </c>
      <c r="B10" s="455"/>
      <c r="C10" s="466" t="s">
        <v>68</v>
      </c>
      <c r="D10" s="467"/>
      <c r="E10" s="468">
        <v>0</v>
      </c>
      <c r="F10" s="469"/>
      <c r="G10" s="470"/>
    </row>
    <row r="11" spans="1:7" x14ac:dyDescent="0.6">
      <c r="A11" s="453" t="s">
        <v>7</v>
      </c>
      <c r="B11" s="455"/>
      <c r="C11" s="466" t="s">
        <v>68</v>
      </c>
      <c r="D11" s="467"/>
      <c r="E11" s="468">
        <v>0</v>
      </c>
      <c r="F11" s="469"/>
      <c r="G11" s="470"/>
    </row>
    <row r="12" spans="1:7" x14ac:dyDescent="0.6">
      <c r="A12" s="453" t="s">
        <v>161</v>
      </c>
      <c r="B12" s="455"/>
      <c r="C12" s="466" t="s">
        <v>322</v>
      </c>
      <c r="D12" s="467"/>
      <c r="E12" s="468">
        <v>0</v>
      </c>
      <c r="F12" s="469"/>
      <c r="G12" s="470"/>
    </row>
    <row r="13" spans="1:7" x14ac:dyDescent="0.6">
      <c r="A13" s="453" t="s">
        <v>162</v>
      </c>
      <c r="B13" s="455"/>
      <c r="C13" s="466" t="s">
        <v>322</v>
      </c>
      <c r="D13" s="467"/>
      <c r="E13" s="468">
        <v>0</v>
      </c>
      <c r="F13" s="469"/>
      <c r="G13" s="470"/>
    </row>
    <row r="14" spans="1:7" x14ac:dyDescent="0.6">
      <c r="A14" s="453" t="s">
        <v>163</v>
      </c>
      <c r="B14" s="455"/>
      <c r="C14" s="466">
        <v>0</v>
      </c>
      <c r="D14" s="467"/>
      <c r="E14" s="468">
        <v>0</v>
      </c>
      <c r="F14" s="469"/>
      <c r="G14" s="470"/>
    </row>
    <row r="15" spans="1:7" x14ac:dyDescent="0.6">
      <c r="A15" s="453" t="s">
        <v>164</v>
      </c>
      <c r="B15" s="455"/>
      <c r="C15" s="466" t="s">
        <v>205</v>
      </c>
      <c r="D15" s="467"/>
      <c r="E15" s="468">
        <v>0</v>
      </c>
      <c r="F15" s="469"/>
      <c r="G15" s="470"/>
    </row>
    <row r="16" spans="1:7" x14ac:dyDescent="0.6">
      <c r="A16" s="456" t="s">
        <v>197</v>
      </c>
      <c r="B16" s="456"/>
      <c r="C16" s="466" t="s">
        <v>68</v>
      </c>
      <c r="D16" s="467"/>
      <c r="E16" s="468">
        <v>0</v>
      </c>
      <c r="F16" s="469"/>
      <c r="G16" s="470"/>
    </row>
    <row r="17" spans="1:7" x14ac:dyDescent="0.6">
      <c r="A17" s="460" t="s">
        <v>166</v>
      </c>
      <c r="B17" s="461"/>
      <c r="C17" s="461"/>
      <c r="D17" s="462"/>
      <c r="E17" s="463">
        <f>E9-E16-E15-E14-E13-E12-E11-E10</f>
        <v>0</v>
      </c>
      <c r="F17" s="464"/>
      <c r="G17" s="465"/>
    </row>
    <row r="18" spans="1:7" x14ac:dyDescent="0.6">
      <c r="A18" s="2"/>
      <c r="B18" s="2"/>
      <c r="C18" s="2"/>
      <c r="D18" s="2"/>
      <c r="E18" s="2"/>
      <c r="F18" s="2"/>
      <c r="G18" s="2"/>
    </row>
    <row r="19" spans="1:7" x14ac:dyDescent="0.6">
      <c r="A19" s="2"/>
      <c r="B19" s="2"/>
      <c r="C19" s="2"/>
      <c r="D19" s="2"/>
      <c r="E19" s="2"/>
      <c r="F19" s="2"/>
      <c r="G19" s="2"/>
    </row>
    <row r="20" spans="1:7" x14ac:dyDescent="0.6">
      <c r="A20" s="471" t="s">
        <v>197</v>
      </c>
      <c r="B20" s="472"/>
      <c r="C20" s="456" t="s">
        <v>198</v>
      </c>
      <c r="D20" s="456"/>
      <c r="E20" s="456" t="s">
        <v>199</v>
      </c>
      <c r="F20" s="456"/>
      <c r="G20" s="456"/>
    </row>
    <row r="21" spans="1:7" x14ac:dyDescent="0.6">
      <c r="A21" s="473"/>
      <c r="B21" s="474"/>
      <c r="C21" s="456" t="s">
        <v>68</v>
      </c>
      <c r="D21" s="456"/>
      <c r="E21" s="457" t="s">
        <v>68</v>
      </c>
      <c r="F21" s="457"/>
      <c r="G21" s="457"/>
    </row>
    <row r="22" spans="1:7" x14ac:dyDescent="0.6">
      <c r="A22" s="453" t="s">
        <v>200</v>
      </c>
      <c r="B22" s="454"/>
      <c r="C22" s="454"/>
      <c r="D22" s="454"/>
      <c r="E22" s="454"/>
      <c r="F22" s="454"/>
      <c r="G22" s="455"/>
    </row>
    <row r="23" spans="1:7" x14ac:dyDescent="0.6">
      <c r="A23" s="453" t="s">
        <v>68</v>
      </c>
      <c r="B23" s="454"/>
      <c r="C23" s="454"/>
      <c r="D23" s="454"/>
      <c r="E23" s="454"/>
      <c r="F23" s="454"/>
      <c r="G23" s="455"/>
    </row>
    <row r="24" spans="1:7" x14ac:dyDescent="0.6">
      <c r="A24"/>
      <c r="B24"/>
      <c r="C24"/>
      <c r="D24"/>
      <c r="E24"/>
      <c r="F24"/>
      <c r="G24"/>
    </row>
    <row r="25" spans="1:7" x14ac:dyDescent="0.6">
      <c r="A25" s="452" t="s">
        <v>330</v>
      </c>
      <c r="B25" s="452"/>
      <c r="C25" s="452"/>
      <c r="D25"/>
      <c r="E25"/>
      <c r="F25"/>
      <c r="G25"/>
    </row>
  </sheetData>
  <mergeCells count="44">
    <mergeCell ref="B3:G3"/>
    <mergeCell ref="A6:B6"/>
    <mergeCell ref="C6:G6"/>
    <mergeCell ref="B4:C4"/>
    <mergeCell ref="E4:G4"/>
    <mergeCell ref="B5:C5"/>
    <mergeCell ref="E5:G5"/>
    <mergeCell ref="A13:B13"/>
    <mergeCell ref="C13:D13"/>
    <mergeCell ref="A8:G8"/>
    <mergeCell ref="C7:G7"/>
    <mergeCell ref="A12:B12"/>
    <mergeCell ref="C12:D12"/>
    <mergeCell ref="E10:G10"/>
    <mergeCell ref="E11:G11"/>
    <mergeCell ref="E12:G12"/>
    <mergeCell ref="A7:B7"/>
    <mergeCell ref="A10:B10"/>
    <mergeCell ref="A11:B11"/>
    <mergeCell ref="A9:D9"/>
    <mergeCell ref="E9:G9"/>
    <mergeCell ref="C10:D10"/>
    <mergeCell ref="C11:D11"/>
    <mergeCell ref="B1:F2"/>
    <mergeCell ref="A14:B14"/>
    <mergeCell ref="A15:B15"/>
    <mergeCell ref="C20:D20"/>
    <mergeCell ref="E20:G20"/>
    <mergeCell ref="A17:D17"/>
    <mergeCell ref="E17:G17"/>
    <mergeCell ref="A16:B16"/>
    <mergeCell ref="C16:D16"/>
    <mergeCell ref="E16:G16"/>
    <mergeCell ref="C14:D14"/>
    <mergeCell ref="C15:D15"/>
    <mergeCell ref="E14:G14"/>
    <mergeCell ref="E15:G15"/>
    <mergeCell ref="A20:B21"/>
    <mergeCell ref="E13:G13"/>
    <mergeCell ref="A25:C25"/>
    <mergeCell ref="A22:G22"/>
    <mergeCell ref="A23:G23"/>
    <mergeCell ref="C21:D21"/>
    <mergeCell ref="E21:G21"/>
  </mergeCells>
  <pageMargins left="0.7" right="0.7" top="0.75" bottom="0.75" header="0.3" footer="0.3"/>
  <pageSetup orientation="portrait" r:id="rId1"/>
  <ignoredErrors>
    <ignoredError sqref="B5 E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0C5B-4DDB-41EE-8D7E-A7572428D4D5}">
  <dimension ref="A1:H44"/>
  <sheetViews>
    <sheetView zoomScale="190" zoomScaleNormal="190" workbookViewId="0">
      <selection activeCell="A17" sqref="A17:G17"/>
    </sheetView>
  </sheetViews>
  <sheetFormatPr baseColWidth="10" defaultColWidth="11.42578125" defaultRowHeight="15.75" x14ac:dyDescent="0.45"/>
  <cols>
    <col min="1" max="16384" width="11.42578125" style="60"/>
  </cols>
  <sheetData>
    <row r="1" spans="1:8" x14ac:dyDescent="0.45">
      <c r="A1" s="93"/>
      <c r="B1" s="93"/>
      <c r="C1" s="521" t="s">
        <v>83</v>
      </c>
      <c r="D1" s="521"/>
      <c r="E1" s="521"/>
      <c r="F1" s="121"/>
      <c r="G1" s="121"/>
      <c r="H1" s="120"/>
    </row>
    <row r="2" spans="1:8" x14ac:dyDescent="0.45">
      <c r="A2" s="93"/>
      <c r="B2" s="93"/>
      <c r="C2" s="398" t="str">
        <f>'[1]RVA CLIENT'!C47:D47</f>
        <v>Nit 901689159-8</v>
      </c>
      <c r="D2" s="398"/>
      <c r="E2" s="398"/>
      <c r="F2" s="121"/>
      <c r="G2" s="121"/>
      <c r="H2" s="120"/>
    </row>
    <row r="3" spans="1:8" x14ac:dyDescent="0.45">
      <c r="A3" s="522" t="s">
        <v>174</v>
      </c>
      <c r="B3" s="522"/>
      <c r="C3" s="410" t="s">
        <v>242</v>
      </c>
      <c r="D3" s="410"/>
      <c r="E3" s="410"/>
      <c r="F3" s="121"/>
      <c r="G3" s="121"/>
      <c r="H3" s="120"/>
    </row>
    <row r="4" spans="1:8" x14ac:dyDescent="0.45">
      <c r="A4" s="522"/>
      <c r="B4" s="522"/>
      <c r="C4" s="117" t="str">
        <f>'[1]RVA CLIENT'!G47</f>
        <v>RNT 157379</v>
      </c>
      <c r="D4" s="398" t="s">
        <v>89</v>
      </c>
      <c r="E4" s="398"/>
      <c r="F4" s="121"/>
      <c r="G4" s="121"/>
      <c r="H4" s="120"/>
    </row>
    <row r="5" spans="1:8" x14ac:dyDescent="0.45">
      <c r="A5" s="135" t="s">
        <v>69</v>
      </c>
      <c r="B5" s="492" t="str">
        <f>ConfirmacionCERT!$B$20</f>
        <v>x</v>
      </c>
      <c r="C5" s="492"/>
      <c r="D5" s="492"/>
      <c r="E5" s="492"/>
      <c r="F5" s="492"/>
      <c r="G5" s="492"/>
      <c r="H5" s="120"/>
    </row>
    <row r="6" spans="1:8" x14ac:dyDescent="0.45">
      <c r="A6" s="136" t="s">
        <v>63</v>
      </c>
      <c r="B6" s="492" t="str">
        <f>ConfirmacionCERT!$B$5</f>
        <v>Corazón Viajero</v>
      </c>
      <c r="C6" s="492"/>
      <c r="D6" s="516" t="s">
        <v>175</v>
      </c>
      <c r="E6" s="516"/>
      <c r="F6" s="517" t="str">
        <f>Recibos!A15</f>
        <v>0/01/1900</v>
      </c>
      <c r="G6" s="517"/>
      <c r="H6" s="120"/>
    </row>
    <row r="7" spans="1:8" x14ac:dyDescent="0.45">
      <c r="A7" s="136" t="s">
        <v>167</v>
      </c>
      <c r="B7" s="492" t="str">
        <f>ConfirmacionCERT!$B$6</f>
        <v>Juan Grisales</v>
      </c>
      <c r="C7" s="492"/>
      <c r="D7" s="136" t="s">
        <v>1</v>
      </c>
      <c r="E7" s="137">
        <f>Cotizador!F25</f>
        <v>0</v>
      </c>
      <c r="F7" s="84" t="s">
        <v>2</v>
      </c>
      <c r="G7" s="108">
        <f>Cotizador!F26</f>
        <v>0</v>
      </c>
      <c r="H7" s="120"/>
    </row>
    <row r="8" spans="1:8" x14ac:dyDescent="0.45">
      <c r="A8" s="136" t="s">
        <v>176</v>
      </c>
      <c r="B8" s="492" t="str">
        <f>ConfirmacionCERT!$B$6</f>
        <v>Juan Grisales</v>
      </c>
      <c r="C8" s="492"/>
      <c r="D8" s="518"/>
      <c r="E8" s="518"/>
      <c r="F8" s="518"/>
      <c r="G8" s="518"/>
      <c r="H8" s="120"/>
    </row>
    <row r="9" spans="1:8" ht="18" customHeight="1" x14ac:dyDescent="0.45">
      <c r="A9" s="135" t="s">
        <v>7</v>
      </c>
      <c r="B9" s="492" t="str">
        <f>ConfirmacionCERT!$D$14</f>
        <v>Hotel Santa Marta</v>
      </c>
      <c r="C9" s="492"/>
      <c r="D9" s="492"/>
      <c r="E9" s="492"/>
      <c r="F9" s="492"/>
      <c r="G9" s="492"/>
      <c r="H9" s="120"/>
    </row>
    <row r="10" spans="1:8" ht="18" customHeight="1" x14ac:dyDescent="0.45">
      <c r="A10" s="84" t="s">
        <v>35</v>
      </c>
      <c r="B10" s="138" t="str">
        <f>ConfirmacionCERT!B30</f>
        <v>Barra libre</v>
      </c>
      <c r="C10" s="139" t="str">
        <f>ConfirmacionCERT!C30</f>
        <v>Desayunos</v>
      </c>
      <c r="D10" s="139" t="str">
        <f>ConfirmacionCERT!D30</f>
        <v>Almuerzos</v>
      </c>
      <c r="E10" s="139" t="str">
        <f>ConfirmacionCERT!E30</f>
        <v>Cenas</v>
      </c>
      <c r="F10" s="139" t="str">
        <f>ConfirmacionCERT!F30</f>
        <v>Refrigerios</v>
      </c>
      <c r="G10" s="140"/>
      <c r="H10" s="120"/>
    </row>
    <row r="11" spans="1:8" x14ac:dyDescent="0.45">
      <c r="A11" s="519" t="s">
        <v>177</v>
      </c>
      <c r="B11" s="519"/>
      <c r="C11" s="519"/>
      <c r="D11" s="519"/>
      <c r="E11" s="519"/>
      <c r="F11" s="519"/>
      <c r="G11" s="519"/>
      <c r="H11" s="120"/>
    </row>
    <row r="12" spans="1:8" x14ac:dyDescent="0.45">
      <c r="A12" s="520" t="s">
        <v>243</v>
      </c>
      <c r="B12" s="520"/>
      <c r="C12" s="520"/>
      <c r="D12" s="520"/>
      <c r="E12" s="520"/>
      <c r="F12" s="520"/>
      <c r="G12" s="520"/>
      <c r="H12" s="120"/>
    </row>
    <row r="13" spans="1:8" x14ac:dyDescent="0.45">
      <c r="A13" s="515">
        <f>Recibos!G12</f>
        <v>-30</v>
      </c>
      <c r="B13" s="515"/>
      <c r="C13" s="515"/>
      <c r="D13" s="515"/>
      <c r="E13" s="515"/>
      <c r="F13" s="515"/>
      <c r="G13" s="515"/>
      <c r="H13" s="120"/>
    </row>
    <row r="14" spans="1:8" x14ac:dyDescent="0.45">
      <c r="A14" s="398" t="s">
        <v>178</v>
      </c>
      <c r="B14" s="512"/>
      <c r="C14" s="392" t="str">
        <f>Cotizador!D20</f>
        <v>Avianca</v>
      </c>
      <c r="D14" s="392"/>
      <c r="E14" s="95" t="s">
        <v>179</v>
      </c>
      <c r="F14" s="392" t="str">
        <f>Cotizador!D26</f>
        <v>10kg</v>
      </c>
      <c r="G14" s="392"/>
      <c r="H14" s="120"/>
    </row>
    <row r="15" spans="1:8" x14ac:dyDescent="0.45">
      <c r="A15" s="95" t="s">
        <v>180</v>
      </c>
      <c r="B15" s="109" t="str">
        <f>ConfirmacionCERT!$E$27</f>
        <v>Codigo Vuelo</v>
      </c>
      <c r="C15" s="95" t="s">
        <v>55</v>
      </c>
      <c r="D15" s="141" t="str">
        <f>Cotizador!D23</f>
        <v>.</v>
      </c>
      <c r="E15" s="95" t="s">
        <v>56</v>
      </c>
      <c r="F15" s="491" t="str">
        <f>Cotizador!F16</f>
        <v>.</v>
      </c>
      <c r="G15" s="491"/>
      <c r="H15" s="120"/>
    </row>
    <row r="16" spans="1:8" x14ac:dyDescent="0.45">
      <c r="A16" s="398" t="s">
        <v>181</v>
      </c>
      <c r="B16" s="398"/>
      <c r="C16" s="404" t="str">
        <f>'[1]RVA CLIENT'!D32</f>
        <v>Sillas Aleatorias por sistema</v>
      </c>
      <c r="D16" s="404"/>
      <c r="E16" s="404"/>
      <c r="F16" s="404"/>
      <c r="G16" s="404"/>
      <c r="H16" s="120"/>
    </row>
    <row r="17" spans="1:8" x14ac:dyDescent="0.45">
      <c r="A17" s="392" t="s">
        <v>182</v>
      </c>
      <c r="B17" s="392"/>
      <c r="C17" s="392"/>
      <c r="D17" s="392"/>
      <c r="E17" s="392"/>
      <c r="F17" s="392"/>
      <c r="G17" s="392"/>
      <c r="H17" s="120"/>
    </row>
    <row r="18" spans="1:8" x14ac:dyDescent="0.45">
      <c r="A18" s="410" t="s">
        <v>183</v>
      </c>
      <c r="B18" s="410"/>
      <c r="C18" s="410"/>
      <c r="D18" s="410"/>
      <c r="E18" s="410"/>
      <c r="F18" s="410"/>
      <c r="G18" s="410"/>
      <c r="H18" s="120"/>
    </row>
    <row r="19" spans="1:8" x14ac:dyDescent="0.45">
      <c r="A19" s="392" t="s">
        <v>244</v>
      </c>
      <c r="B19" s="392"/>
      <c r="C19" s="392"/>
      <c r="D19" s="392"/>
      <c r="E19" s="392"/>
      <c r="F19" s="392"/>
      <c r="G19" s="392"/>
      <c r="H19" s="120"/>
    </row>
    <row r="20" spans="1:8" x14ac:dyDescent="0.45">
      <c r="A20" s="404" t="s">
        <v>245</v>
      </c>
      <c r="B20" s="404"/>
      <c r="C20" s="404"/>
      <c r="D20" s="404"/>
      <c r="E20" s="404"/>
      <c r="F20" s="404"/>
      <c r="G20" s="404"/>
      <c r="H20" s="120"/>
    </row>
    <row r="21" spans="1:8" x14ac:dyDescent="0.45">
      <c r="A21" s="506" t="s">
        <v>184</v>
      </c>
      <c r="B21" s="506"/>
      <c r="C21" s="142" t="s">
        <v>0</v>
      </c>
      <c r="D21" s="143" t="s">
        <v>185</v>
      </c>
      <c r="E21" s="142" t="s">
        <v>186</v>
      </c>
      <c r="F21" s="513" t="s">
        <v>22</v>
      </c>
      <c r="G21" s="514"/>
      <c r="H21" s="120"/>
    </row>
    <row r="22" spans="1:8" x14ac:dyDescent="0.45">
      <c r="A22" s="506" t="str">
        <f>'[1]RVA CLIENT'!I5</f>
        <v>Sencilla</v>
      </c>
      <c r="B22" s="506"/>
      <c r="C22" s="144">
        <f>ConfirmacionCERT!$C$50</f>
        <v>0</v>
      </c>
      <c r="D22" s="145">
        <f>ConfirmacionCERT!$D$50</f>
        <v>0</v>
      </c>
      <c r="E22" s="146">
        <v>0</v>
      </c>
      <c r="F22" s="507">
        <f>C22*D22</f>
        <v>0</v>
      </c>
      <c r="G22" s="508"/>
      <c r="H22" s="120"/>
    </row>
    <row r="23" spans="1:8" x14ac:dyDescent="0.45">
      <c r="A23" s="506" t="str">
        <f>'[1]RVA CLIENT'!I6</f>
        <v>Doble / Triple</v>
      </c>
      <c r="B23" s="506"/>
      <c r="C23" s="144">
        <f>ConfirmacionCERT!$C$51</f>
        <v>0</v>
      </c>
      <c r="D23" s="145">
        <f>ConfirmacionCERT!$D$51</f>
        <v>0</v>
      </c>
      <c r="E23" s="146">
        <f>E22</f>
        <v>0</v>
      </c>
      <c r="F23" s="507">
        <f t="shared" ref="F23:F26" si="0">C23*D23</f>
        <v>0</v>
      </c>
      <c r="G23" s="508"/>
      <c r="H23" s="120"/>
    </row>
    <row r="24" spans="1:8" x14ac:dyDescent="0.45">
      <c r="A24" s="506" t="str">
        <f>'[1]RVA CLIENT'!I7</f>
        <v>Múltiple</v>
      </c>
      <c r="B24" s="506"/>
      <c r="C24" s="144">
        <f>ConfirmacionCERT!$C$52</f>
        <v>0</v>
      </c>
      <c r="D24" s="145">
        <f>ConfirmacionCERT!$D$52</f>
        <v>0</v>
      </c>
      <c r="E24" s="146">
        <f>E23</f>
        <v>0</v>
      </c>
      <c r="F24" s="507">
        <f t="shared" si="0"/>
        <v>0</v>
      </c>
      <c r="G24" s="508"/>
      <c r="H24" s="120"/>
    </row>
    <row r="25" spans="1:8" x14ac:dyDescent="0.45">
      <c r="A25" s="506" t="str">
        <f>'[1]RVA CLIENT'!I8</f>
        <v>Niños de 2 a 11 años</v>
      </c>
      <c r="B25" s="506"/>
      <c r="C25" s="144">
        <f>ConfirmacionCERT!$C$53</f>
        <v>0</v>
      </c>
      <c r="D25" s="145">
        <f>ConfirmacionCERT!$D$53</f>
        <v>0</v>
      </c>
      <c r="E25" s="146">
        <f>E24</f>
        <v>0</v>
      </c>
      <c r="F25" s="507">
        <f t="shared" si="0"/>
        <v>0</v>
      </c>
      <c r="G25" s="508"/>
      <c r="H25" s="120"/>
    </row>
    <row r="26" spans="1:8" x14ac:dyDescent="0.45">
      <c r="A26" s="506" t="str">
        <f>'[1]RVA CLIENT'!I9</f>
        <v>Infantes ≤ 23 meses</v>
      </c>
      <c r="B26" s="506"/>
      <c r="C26" s="144">
        <f>ConfirmacionCERT!$C$54</f>
        <v>0</v>
      </c>
      <c r="D26" s="145">
        <f>ConfirmacionCERT!$D$54</f>
        <v>0</v>
      </c>
      <c r="E26" s="146">
        <f>E25</f>
        <v>0</v>
      </c>
      <c r="F26" s="507">
        <f t="shared" si="0"/>
        <v>0</v>
      </c>
      <c r="G26" s="508"/>
      <c r="H26" s="120"/>
    </row>
    <row r="27" spans="1:8" x14ac:dyDescent="0.45">
      <c r="A27" s="506" t="s">
        <v>187</v>
      </c>
      <c r="B27" s="506"/>
      <c r="C27" s="509">
        <v>0</v>
      </c>
      <c r="D27" s="509"/>
      <c r="E27" s="147" t="s">
        <v>188</v>
      </c>
      <c r="F27" s="510">
        <f>SUM(F22:F26)+C27</f>
        <v>0</v>
      </c>
      <c r="G27" s="511"/>
      <c r="H27" s="120"/>
    </row>
    <row r="28" spans="1:8" ht="18" customHeight="1" x14ac:dyDescent="0.45">
      <c r="A28" s="493" t="s">
        <v>246</v>
      </c>
      <c r="B28" s="493"/>
      <c r="C28" s="493"/>
      <c r="D28" s="493"/>
      <c r="E28" s="494"/>
      <c r="F28" s="504">
        <f>(C22*E22)+(C23*E23)+(C24*E24)+(C25*E25)+(C26*E26)</f>
        <v>0</v>
      </c>
      <c r="G28" s="505"/>
      <c r="H28" s="120"/>
    </row>
    <row r="29" spans="1:8" x14ac:dyDescent="0.45">
      <c r="A29" s="495" t="s">
        <v>189</v>
      </c>
      <c r="B29" s="495"/>
      <c r="C29" s="496">
        <f>F27-F28</f>
        <v>0</v>
      </c>
      <c r="D29" s="492"/>
      <c r="E29" s="148" t="s">
        <v>190</v>
      </c>
      <c r="F29" s="497">
        <v>12</v>
      </c>
      <c r="G29" s="497"/>
      <c r="H29" s="120"/>
    </row>
    <row r="30" spans="1:8" x14ac:dyDescent="0.45">
      <c r="A30" s="498" t="s">
        <v>191</v>
      </c>
      <c r="B30" s="498"/>
      <c r="C30" s="499">
        <f>C29*F29/100</f>
        <v>0</v>
      </c>
      <c r="D30" s="500"/>
      <c r="E30" s="149" t="s">
        <v>192</v>
      </c>
      <c r="F30" s="501">
        <f>C29-C30</f>
        <v>0</v>
      </c>
      <c r="G30" s="502"/>
      <c r="H30" s="120"/>
    </row>
    <row r="31" spans="1:8" x14ac:dyDescent="0.45">
      <c r="A31" s="503" t="s">
        <v>193</v>
      </c>
      <c r="B31" s="503"/>
      <c r="C31" s="503"/>
      <c r="D31" s="104" t="str">
        <f>ConfirmacionCERT!$B$20</f>
        <v>x</v>
      </c>
      <c r="E31" s="84" t="s">
        <v>199</v>
      </c>
      <c r="F31" s="492" t="str">
        <f>Recibos!E9</f>
        <v>x</v>
      </c>
      <c r="G31" s="492"/>
      <c r="H31" s="120"/>
    </row>
    <row r="32" spans="1:8" x14ac:dyDescent="0.45">
      <c r="A32" s="392" t="s">
        <v>194</v>
      </c>
      <c r="B32" s="392"/>
      <c r="C32" s="392"/>
      <c r="D32" s="392"/>
      <c r="E32" s="392"/>
      <c r="F32" s="392"/>
      <c r="G32" s="392"/>
      <c r="H32" s="120"/>
    </row>
    <row r="33" spans="1:8" x14ac:dyDescent="0.45">
      <c r="A33" s="410" t="s">
        <v>195</v>
      </c>
      <c r="B33" s="410"/>
      <c r="C33" s="410"/>
      <c r="D33" s="410"/>
      <c r="E33" s="410"/>
      <c r="F33" s="410"/>
      <c r="G33" s="410"/>
      <c r="H33" s="120"/>
    </row>
    <row r="34" spans="1:8" x14ac:dyDescent="0.45">
      <c r="A34" s="410" t="s">
        <v>196</v>
      </c>
      <c r="B34" s="410"/>
      <c r="C34" s="93" t="str">
        <f>ConfirmacionCERT!$C$87</f>
        <v>Doble</v>
      </c>
      <c r="D34" s="93" t="str">
        <f>ConfirmacionCERT!$D$87</f>
        <v>+</v>
      </c>
      <c r="E34" s="93">
        <f>ConfirmacionCERT!$E$87</f>
        <v>0</v>
      </c>
      <c r="F34" s="93" t="str">
        <f>ConfirmacionCERT!$F$87</f>
        <v>+</v>
      </c>
      <c r="G34" s="93">
        <f>ConfirmacionCERT!$G$87</f>
        <v>0</v>
      </c>
      <c r="H34" s="120"/>
    </row>
    <row r="35" spans="1:8" x14ac:dyDescent="0.45">
      <c r="A35" s="410"/>
      <c r="B35" s="410"/>
      <c r="C35" s="93"/>
      <c r="D35" s="93"/>
      <c r="E35" s="93"/>
      <c r="F35" s="93"/>
      <c r="G35" s="93"/>
      <c r="H35" s="120"/>
    </row>
    <row r="36" spans="1:8" x14ac:dyDescent="0.45">
      <c r="A36" s="410"/>
      <c r="B36" s="410"/>
      <c r="C36" s="93"/>
      <c r="D36" s="93"/>
      <c r="E36" s="93"/>
      <c r="F36" s="93"/>
      <c r="G36" s="93"/>
      <c r="H36" s="120"/>
    </row>
    <row r="37" spans="1:8" x14ac:dyDescent="0.45">
      <c r="A37" s="450" t="s">
        <v>117</v>
      </c>
      <c r="B37" s="451"/>
      <c r="C37" s="451"/>
      <c r="D37" s="451"/>
      <c r="E37" s="451"/>
      <c r="F37" s="451"/>
      <c r="G37" s="451"/>
      <c r="H37" s="120"/>
    </row>
    <row r="38" spans="1:8" x14ac:dyDescent="0.45">
      <c r="A38" s="434" t="s">
        <v>247</v>
      </c>
      <c r="B38" s="434"/>
      <c r="C38" s="434"/>
      <c r="D38" s="434"/>
      <c r="E38" s="434"/>
      <c r="F38" s="434"/>
      <c r="G38" s="434"/>
      <c r="H38" s="120"/>
    </row>
    <row r="39" spans="1:8" x14ac:dyDescent="0.45">
      <c r="A39" s="434" t="s">
        <v>248</v>
      </c>
      <c r="B39" s="434"/>
      <c r="C39" s="434"/>
      <c r="D39" s="434"/>
      <c r="E39" s="434"/>
      <c r="F39" s="434"/>
      <c r="G39" s="434"/>
      <c r="H39" s="120"/>
    </row>
    <row r="40" spans="1:8" ht="18" x14ac:dyDescent="0.45">
      <c r="A40" s="1"/>
      <c r="B40" s="1"/>
      <c r="C40" s="1"/>
      <c r="D40" s="1"/>
      <c r="E40" s="1"/>
      <c r="F40" s="1"/>
      <c r="G40" s="1"/>
    </row>
    <row r="41" spans="1:8" ht="18" x14ac:dyDescent="0.45">
      <c r="A41" s="1"/>
      <c r="B41" s="1"/>
      <c r="C41" s="1"/>
      <c r="D41" s="1"/>
      <c r="E41" s="1"/>
      <c r="F41" s="1"/>
      <c r="G41" s="1"/>
    </row>
    <row r="42" spans="1:8" ht="18" x14ac:dyDescent="0.45">
      <c r="A42" s="1"/>
      <c r="B42" s="1"/>
      <c r="C42" s="1"/>
      <c r="D42" s="1"/>
      <c r="E42" s="1"/>
      <c r="F42" s="1"/>
      <c r="G42" s="1"/>
    </row>
    <row r="44" spans="1:8" x14ac:dyDescent="0.45">
      <c r="A44" s="490" t="s">
        <v>86</v>
      </c>
      <c r="B44" s="490"/>
      <c r="C44" s="490"/>
      <c r="D44" s="490"/>
      <c r="E44" s="490"/>
      <c r="F44" s="490"/>
      <c r="G44" s="490"/>
    </row>
  </sheetData>
  <mergeCells count="60">
    <mergeCell ref="B5:G5"/>
    <mergeCell ref="C1:E1"/>
    <mergeCell ref="C2:E2"/>
    <mergeCell ref="A3:B4"/>
    <mergeCell ref="C3:E3"/>
    <mergeCell ref="D4:E4"/>
    <mergeCell ref="A13:G13"/>
    <mergeCell ref="B6:C6"/>
    <mergeCell ref="D6:E6"/>
    <mergeCell ref="F6:G6"/>
    <mergeCell ref="B7:C7"/>
    <mergeCell ref="B8:C8"/>
    <mergeCell ref="D8:G8"/>
    <mergeCell ref="A11:G11"/>
    <mergeCell ref="A12:G12"/>
    <mergeCell ref="B9:G9"/>
    <mergeCell ref="A22:B22"/>
    <mergeCell ref="F22:G22"/>
    <mergeCell ref="A14:B14"/>
    <mergeCell ref="C14:D14"/>
    <mergeCell ref="F14:G14"/>
    <mergeCell ref="A16:B16"/>
    <mergeCell ref="C16:G16"/>
    <mergeCell ref="A17:G17"/>
    <mergeCell ref="A18:G18"/>
    <mergeCell ref="A19:G19"/>
    <mergeCell ref="A20:G20"/>
    <mergeCell ref="A21:B21"/>
    <mergeCell ref="F21:G21"/>
    <mergeCell ref="A34:B34"/>
    <mergeCell ref="A35:B35"/>
    <mergeCell ref="A36:B36"/>
    <mergeCell ref="F28:G28"/>
    <mergeCell ref="A23:B23"/>
    <mergeCell ref="F23:G23"/>
    <mergeCell ref="A24:B24"/>
    <mergeCell ref="F24:G24"/>
    <mergeCell ref="A25:B25"/>
    <mergeCell ref="F25:G25"/>
    <mergeCell ref="A26:B26"/>
    <mergeCell ref="F26:G26"/>
    <mergeCell ref="A27:B27"/>
    <mergeCell ref="C27:D27"/>
    <mergeCell ref="F27:G27"/>
    <mergeCell ref="A44:G44"/>
    <mergeCell ref="A37:G37"/>
    <mergeCell ref="A38:G38"/>
    <mergeCell ref="A39:G39"/>
    <mergeCell ref="F15:G15"/>
    <mergeCell ref="F31:G31"/>
    <mergeCell ref="A28:E28"/>
    <mergeCell ref="A29:B29"/>
    <mergeCell ref="C29:D29"/>
    <mergeCell ref="F29:G29"/>
    <mergeCell ref="A30:B30"/>
    <mergeCell ref="C30:D30"/>
    <mergeCell ref="F30:G30"/>
    <mergeCell ref="A31:C31"/>
    <mergeCell ref="A32:G32"/>
    <mergeCell ref="A33:G33"/>
  </mergeCells>
  <hyperlinks>
    <hyperlink ref="C1" r:id="rId1" xr:uid="{B01EF5BE-6E4F-4626-BE68-ADD078ED090D}"/>
  </hyperlinks>
  <pageMargins left="0.7" right="0.7" top="0.75" bottom="0.75" header="0.3" footer="0.3"/>
  <pageSetup orientation="portrait" r:id="rId2"/>
  <ignoredErrors>
    <ignoredError sqref="C22:C26 F22 E23:F26 F27" unlockedFormula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342B-923B-446C-AE6E-DCB223F273CA}">
  <dimension ref="A1:G23"/>
  <sheetViews>
    <sheetView zoomScale="160" zoomScaleNormal="160" workbookViewId="0">
      <selection activeCell="B4" sqref="B4:C4"/>
    </sheetView>
  </sheetViews>
  <sheetFormatPr baseColWidth="10" defaultColWidth="11.42578125" defaultRowHeight="19.5" x14ac:dyDescent="0.55000000000000004"/>
  <cols>
    <col min="1" max="2" width="12.42578125" style="44" customWidth="1"/>
    <col min="3" max="3" width="12" style="44" customWidth="1"/>
    <col min="4" max="4" width="12.28515625" style="44" customWidth="1"/>
    <col min="5" max="5" width="14.42578125" style="44" customWidth="1"/>
    <col min="6" max="6" width="11.42578125" style="44"/>
    <col min="7" max="7" width="9.42578125" style="44" customWidth="1"/>
    <col min="8" max="16384" width="11.42578125" style="44"/>
  </cols>
  <sheetData>
    <row r="1" spans="1:7" x14ac:dyDescent="0.55000000000000004">
      <c r="A1" s="530" t="s">
        <v>168</v>
      </c>
      <c r="B1" s="530"/>
      <c r="C1" s="530"/>
      <c r="D1" s="530"/>
      <c r="E1" s="530"/>
      <c r="F1" s="530"/>
      <c r="G1" s="530"/>
    </row>
    <row r="2" spans="1:7" x14ac:dyDescent="0.55000000000000004">
      <c r="A2" s="530"/>
      <c r="B2" s="530"/>
      <c r="C2" s="530"/>
      <c r="D2" s="530"/>
      <c r="E2" s="530"/>
      <c r="F2" s="530"/>
      <c r="G2" s="530"/>
    </row>
    <row r="3" spans="1:7" x14ac:dyDescent="0.55000000000000004">
      <c r="A3" s="523" t="s">
        <v>161</v>
      </c>
      <c r="B3" s="523"/>
      <c r="C3" s="523"/>
      <c r="D3" s="523"/>
      <c r="E3" s="122" t="s">
        <v>171</v>
      </c>
      <c r="F3" s="122" t="s">
        <v>172</v>
      </c>
      <c r="G3" s="116"/>
    </row>
    <row r="4" spans="1:7" x14ac:dyDescent="0.55000000000000004">
      <c r="A4" s="123" t="s">
        <v>169</v>
      </c>
      <c r="B4" s="532" t="s">
        <v>278</v>
      </c>
      <c r="C4" s="532"/>
      <c r="D4" s="128" t="str">
        <f>ConfirmacionCERT!E11</f>
        <v>.</v>
      </c>
      <c r="E4" s="129" t="str">
        <f>Cotizador!D20</f>
        <v>Avianca</v>
      </c>
      <c r="F4" s="130" t="s">
        <v>241</v>
      </c>
      <c r="G4" s="116"/>
    </row>
    <row r="5" spans="1:7" x14ac:dyDescent="0.55000000000000004">
      <c r="A5" s="124" t="s">
        <v>7</v>
      </c>
      <c r="B5" s="532" t="str">
        <f>B8</f>
        <v>Hotel Santa Marta</v>
      </c>
      <c r="C5" s="532"/>
      <c r="D5" s="532"/>
      <c r="E5" s="532"/>
      <c r="F5" s="532"/>
      <c r="G5" s="116"/>
    </row>
    <row r="6" spans="1:7" x14ac:dyDescent="0.55000000000000004">
      <c r="A6" s="102"/>
      <c r="B6" s="102"/>
      <c r="C6" s="102"/>
      <c r="D6" s="102"/>
      <c r="E6" s="102"/>
      <c r="F6" s="102"/>
      <c r="G6" s="116"/>
    </row>
    <row r="7" spans="1:7" x14ac:dyDescent="0.55000000000000004">
      <c r="A7" s="125" t="s">
        <v>56</v>
      </c>
      <c r="B7" s="532" t="s">
        <v>278</v>
      </c>
      <c r="C7" s="532"/>
      <c r="D7" s="128" t="str">
        <f>ConfirmacionCERT!D12</f>
        <v>.</v>
      </c>
      <c r="E7" s="129" t="str">
        <f>Cotizador!F13</f>
        <v>Avianca</v>
      </c>
      <c r="F7" s="130" t="s">
        <v>241</v>
      </c>
      <c r="G7" s="116"/>
    </row>
    <row r="8" spans="1:7" x14ac:dyDescent="0.55000000000000004">
      <c r="A8" s="126" t="s">
        <v>7</v>
      </c>
      <c r="B8" s="532" t="str">
        <f>ConfirmacionCERT!D14</f>
        <v>Hotel Santa Marta</v>
      </c>
      <c r="C8" s="532"/>
      <c r="D8" s="532"/>
      <c r="E8" s="532"/>
      <c r="F8" s="532"/>
      <c r="G8" s="116"/>
    </row>
    <row r="9" spans="1:7" x14ac:dyDescent="0.55000000000000004">
      <c r="A9" s="131"/>
      <c r="B9" s="131"/>
      <c r="C9" s="131"/>
      <c r="D9" s="131"/>
      <c r="E9" s="131"/>
      <c r="F9" s="131"/>
      <c r="G9" s="116"/>
    </row>
    <row r="10" spans="1:7" x14ac:dyDescent="0.55000000000000004">
      <c r="A10" s="431" t="s">
        <v>170</v>
      </c>
      <c r="B10" s="431"/>
      <c r="C10" s="431"/>
      <c r="D10" s="114" t="s">
        <v>266</v>
      </c>
      <c r="E10" s="431" t="str">
        <f>ConfirmacionCERT!F7</f>
        <v>Numero x</v>
      </c>
      <c r="F10" s="431"/>
      <c r="G10" s="116"/>
    </row>
    <row r="11" spans="1:7" x14ac:dyDescent="0.55000000000000004">
      <c r="A11" s="131"/>
      <c r="B11" s="131"/>
      <c r="C11" s="131"/>
      <c r="D11" s="131"/>
      <c r="E11" s="131"/>
      <c r="F11" s="131"/>
      <c r="G11" s="116"/>
    </row>
    <row r="12" spans="1:7" x14ac:dyDescent="0.55000000000000004">
      <c r="A12" s="132"/>
      <c r="B12" s="531" t="s">
        <v>124</v>
      </c>
      <c r="C12" s="531"/>
      <c r="D12" s="531" t="s">
        <v>125</v>
      </c>
      <c r="E12" s="531"/>
      <c r="F12" s="116"/>
      <c r="G12" s="116"/>
    </row>
    <row r="13" spans="1:7" x14ac:dyDescent="0.55000000000000004">
      <c r="A13" s="133">
        <v>1</v>
      </c>
      <c r="B13" s="531" t="str">
        <f>ConfirmacionCERT!A89</f>
        <v>x</v>
      </c>
      <c r="C13" s="531"/>
      <c r="D13" s="531" t="str">
        <f>ConfirmacionCERT!C89</f>
        <v>x</v>
      </c>
      <c r="E13" s="531"/>
      <c r="F13" s="116"/>
      <c r="G13" s="116"/>
    </row>
    <row r="14" spans="1:7" x14ac:dyDescent="0.55000000000000004">
      <c r="A14" s="133">
        <v>2</v>
      </c>
      <c r="B14" s="531" t="str">
        <f>ConfirmacionCERT!A90</f>
        <v>x</v>
      </c>
      <c r="C14" s="531"/>
      <c r="D14" s="531" t="str">
        <f>ConfirmacionCERT!C90</f>
        <v>x</v>
      </c>
      <c r="E14" s="531"/>
      <c r="F14" s="116"/>
      <c r="G14" s="116"/>
    </row>
    <row r="15" spans="1:7" x14ac:dyDescent="0.55000000000000004">
      <c r="A15" s="133">
        <v>3</v>
      </c>
      <c r="B15" s="531" t="str">
        <f>ConfirmacionCERT!A91</f>
        <v>.</v>
      </c>
      <c r="C15" s="531"/>
      <c r="D15" s="531" t="str">
        <f>ConfirmacionCERT!C91</f>
        <v>.</v>
      </c>
      <c r="E15" s="531"/>
      <c r="F15" s="116"/>
      <c r="G15" s="116"/>
    </row>
    <row r="16" spans="1:7" x14ac:dyDescent="0.55000000000000004">
      <c r="A16" s="133">
        <v>4</v>
      </c>
      <c r="B16" s="531" t="str">
        <f>ConfirmacionCERT!A92</f>
        <v>.</v>
      </c>
      <c r="C16" s="531"/>
      <c r="D16" s="531" t="str">
        <f>ConfirmacionCERT!C92</f>
        <v>.</v>
      </c>
      <c r="E16" s="531"/>
      <c r="F16" s="116"/>
      <c r="G16" s="116"/>
    </row>
    <row r="17" spans="1:7" x14ac:dyDescent="0.55000000000000004">
      <c r="A17" s="116"/>
      <c r="B17" s="116"/>
      <c r="C17" s="116"/>
      <c r="D17" s="116"/>
      <c r="E17" s="116"/>
      <c r="F17" s="116"/>
      <c r="G17" s="116"/>
    </row>
    <row r="18" spans="1:7" x14ac:dyDescent="0.55000000000000004">
      <c r="A18" s="524" t="s">
        <v>267</v>
      </c>
      <c r="B18" s="525"/>
      <c r="C18" s="525"/>
      <c r="D18" s="525"/>
      <c r="E18" s="525"/>
      <c r="F18" s="526"/>
      <c r="G18" s="116"/>
    </row>
    <row r="19" spans="1:7" x14ac:dyDescent="0.55000000000000004">
      <c r="A19" s="527"/>
      <c r="B19" s="528"/>
      <c r="C19" s="528"/>
      <c r="D19" s="528"/>
      <c r="E19" s="528"/>
      <c r="F19" s="529"/>
      <c r="G19" s="116"/>
    </row>
    <row r="20" spans="1:7" x14ac:dyDescent="0.55000000000000004">
      <c r="A20" s="127" t="s">
        <v>173</v>
      </c>
      <c r="B20" s="134" t="s">
        <v>68</v>
      </c>
      <c r="C20" s="523"/>
      <c r="D20" s="523"/>
      <c r="E20" s="523"/>
      <c r="F20" s="523"/>
      <c r="G20" s="116"/>
    </row>
    <row r="21" spans="1:7" x14ac:dyDescent="0.55000000000000004">
      <c r="A21" s="127" t="s">
        <v>173</v>
      </c>
      <c r="B21" s="134" t="s">
        <v>68</v>
      </c>
      <c r="C21" s="523"/>
      <c r="D21" s="523"/>
      <c r="E21" s="523"/>
      <c r="F21" s="523"/>
      <c r="G21" s="116"/>
    </row>
    <row r="22" spans="1:7" x14ac:dyDescent="0.55000000000000004">
      <c r="A22" s="127" t="s">
        <v>173</v>
      </c>
      <c r="B22" s="134" t="s">
        <v>68</v>
      </c>
      <c r="C22" s="523"/>
      <c r="D22" s="523"/>
      <c r="E22" s="523"/>
      <c r="F22" s="523"/>
      <c r="G22" s="116"/>
    </row>
    <row r="23" spans="1:7" x14ac:dyDescent="0.55000000000000004">
      <c r="A23" s="119"/>
      <c r="B23" s="119"/>
      <c r="C23" s="119"/>
      <c r="D23" s="119"/>
      <c r="E23" s="119"/>
      <c r="F23" s="119"/>
      <c r="G23" s="60"/>
    </row>
  </sheetData>
  <mergeCells count="22">
    <mergeCell ref="A1:G2"/>
    <mergeCell ref="A3:D3"/>
    <mergeCell ref="B15:C15"/>
    <mergeCell ref="D15:E15"/>
    <mergeCell ref="B16:C16"/>
    <mergeCell ref="D16:E16"/>
    <mergeCell ref="B4:C4"/>
    <mergeCell ref="B7:C7"/>
    <mergeCell ref="B5:F5"/>
    <mergeCell ref="B8:F8"/>
    <mergeCell ref="B12:C12"/>
    <mergeCell ref="D12:E12"/>
    <mergeCell ref="B13:C13"/>
    <mergeCell ref="D13:E13"/>
    <mergeCell ref="B14:C14"/>
    <mergeCell ref="D14:E14"/>
    <mergeCell ref="A10:C10"/>
    <mergeCell ref="E10:F10"/>
    <mergeCell ref="C22:F22"/>
    <mergeCell ref="C20:F20"/>
    <mergeCell ref="C21:F21"/>
    <mergeCell ref="A18:F1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4646-6EDC-4529-9128-CB4F73325535}">
  <dimension ref="A1:M18"/>
  <sheetViews>
    <sheetView zoomScale="130" zoomScaleNormal="130" workbookViewId="0">
      <selection activeCell="J24" sqref="J24"/>
    </sheetView>
  </sheetViews>
  <sheetFormatPr baseColWidth="10" defaultRowHeight="15" x14ac:dyDescent="0.25"/>
  <cols>
    <col min="1" max="1" width="4.42578125" style="47" bestFit="1" customWidth="1"/>
    <col min="2" max="2" width="14" style="54" bestFit="1" customWidth="1"/>
    <col min="3" max="3" width="13" style="47" customWidth="1"/>
    <col min="4" max="4" width="11" style="47" bestFit="1" customWidth="1"/>
    <col min="5" max="5" width="15.42578125" style="47" bestFit="1" customWidth="1"/>
    <col min="6" max="6" width="19" style="47" bestFit="1" customWidth="1"/>
    <col min="7" max="7" width="12.7109375" style="47" bestFit="1" customWidth="1"/>
    <col min="8" max="8" width="16" style="47" bestFit="1" customWidth="1"/>
    <col min="9" max="9" width="12.28515625" style="45" bestFit="1" customWidth="1"/>
    <col min="10" max="10" width="14.42578125" style="47" bestFit="1" customWidth="1"/>
    <col min="11" max="11" width="13" bestFit="1" customWidth="1"/>
    <col min="12" max="12" width="15" bestFit="1" customWidth="1"/>
    <col min="13" max="13" width="17.42578125" bestFit="1" customWidth="1"/>
  </cols>
  <sheetData>
    <row r="1" spans="1:13" x14ac:dyDescent="0.25">
      <c r="A1" s="48" t="s">
        <v>222</v>
      </c>
      <c r="B1" s="52" t="s">
        <v>210</v>
      </c>
      <c r="C1" s="48" t="s">
        <v>211</v>
      </c>
      <c r="D1" s="57" t="s">
        <v>207</v>
      </c>
      <c r="E1" s="57" t="s">
        <v>167</v>
      </c>
      <c r="F1" s="57" t="s">
        <v>224</v>
      </c>
      <c r="G1" s="57" t="s">
        <v>206</v>
      </c>
      <c r="H1" s="58" t="s">
        <v>208</v>
      </c>
      <c r="I1" s="58" t="s">
        <v>236</v>
      </c>
      <c r="J1" s="57" t="s">
        <v>235</v>
      </c>
      <c r="K1" s="57" t="s">
        <v>209</v>
      </c>
      <c r="L1" s="57" t="s">
        <v>226</v>
      </c>
      <c r="M1" s="56" t="s">
        <v>237</v>
      </c>
    </row>
    <row r="2" spans="1:13" s="68" customFormat="1" ht="14.25" x14ac:dyDescent="0.2">
      <c r="A2" s="63"/>
      <c r="B2" s="64" t="str">
        <f>Recibos!A15</f>
        <v>0/01/1900</v>
      </c>
      <c r="C2" s="64">
        <f>ConfirmacionCERT!F6</f>
        <v>0</v>
      </c>
      <c r="D2" s="63" t="s">
        <v>278</v>
      </c>
      <c r="E2" s="63" t="str">
        <f>ConfirmacionCERT!B6</f>
        <v>Juan Grisales</v>
      </c>
      <c r="F2" s="63" t="str">
        <f>ConfirmacionCERT!B20</f>
        <v>x</v>
      </c>
      <c r="G2" s="63" t="str">
        <f>ConfirmacionCERT!B21</f>
        <v>x</v>
      </c>
      <c r="H2" s="65">
        <f>ConfirmacionCERT!G50</f>
        <v>0</v>
      </c>
      <c r="I2" s="65">
        <f>Contab!E9-Contab!E17</f>
        <v>0</v>
      </c>
      <c r="J2" s="65">
        <f>H2-I2</f>
        <v>0</v>
      </c>
      <c r="K2" s="63" t="s">
        <v>68</v>
      </c>
      <c r="L2" s="66" t="str">
        <f>ConfirmacionCERT!F22</f>
        <v>Instagram</v>
      </c>
      <c r="M2" s="67" t="s">
        <v>68</v>
      </c>
    </row>
    <row r="3" spans="1:13" x14ac:dyDescent="0.25">
      <c r="A3" s="42"/>
      <c r="B3" s="53"/>
      <c r="C3" s="42"/>
      <c r="D3" s="42"/>
      <c r="E3" s="42"/>
      <c r="F3" s="42"/>
      <c r="G3" s="42"/>
      <c r="H3" s="42"/>
      <c r="I3" s="43"/>
      <c r="J3" s="42"/>
      <c r="K3" s="40"/>
      <c r="L3" s="55"/>
      <c r="M3" s="40"/>
    </row>
    <row r="4" spans="1:13" x14ac:dyDescent="0.25">
      <c r="A4" s="42"/>
      <c r="B4" s="53"/>
      <c r="C4" s="42"/>
      <c r="D4" s="42"/>
      <c r="E4" s="42"/>
      <c r="F4" s="42"/>
      <c r="G4" s="42"/>
      <c r="H4" s="42"/>
      <c r="I4" s="43"/>
      <c r="J4" s="42"/>
      <c r="K4" s="40"/>
      <c r="L4" s="55"/>
      <c r="M4" s="40"/>
    </row>
    <row r="5" spans="1:13" x14ac:dyDescent="0.25">
      <c r="A5" s="42"/>
      <c r="B5" s="53"/>
      <c r="C5" s="42"/>
      <c r="D5" s="42"/>
      <c r="E5" s="42"/>
      <c r="F5" s="42"/>
      <c r="G5" s="42"/>
      <c r="H5" s="42"/>
      <c r="I5" s="43"/>
      <c r="J5" s="42"/>
      <c r="K5" s="42"/>
      <c r="L5" s="55"/>
      <c r="M5" s="40"/>
    </row>
    <row r="6" spans="1:13" x14ac:dyDescent="0.25">
      <c r="A6" s="42"/>
      <c r="B6" s="53"/>
      <c r="C6" s="42"/>
      <c r="D6" s="42"/>
      <c r="E6" s="42"/>
      <c r="F6" s="42"/>
      <c r="G6" s="42"/>
      <c r="H6" s="42"/>
      <c r="I6" s="43"/>
      <c r="J6" s="42"/>
      <c r="K6" s="42"/>
      <c r="L6" s="55"/>
      <c r="M6" s="40"/>
    </row>
    <row r="7" spans="1:13" x14ac:dyDescent="0.25">
      <c r="A7" s="42"/>
      <c r="B7" s="53"/>
      <c r="C7" s="42"/>
      <c r="D7" s="42"/>
      <c r="E7" s="42"/>
      <c r="F7"/>
      <c r="G7" s="42"/>
      <c r="H7" s="42"/>
      <c r="I7" s="43"/>
      <c r="J7" s="42"/>
      <c r="K7" s="42"/>
      <c r="L7" s="55"/>
      <c r="M7" s="40"/>
    </row>
    <row r="8" spans="1:13" x14ac:dyDescent="0.25">
      <c r="A8" s="42"/>
      <c r="B8" s="53"/>
      <c r="C8" s="42"/>
      <c r="D8" s="42"/>
      <c r="E8" s="42"/>
      <c r="F8" s="42"/>
      <c r="G8" s="42"/>
      <c r="H8" s="42"/>
      <c r="I8" s="43"/>
      <c r="J8" s="42"/>
      <c r="K8" s="42"/>
      <c r="L8" s="55"/>
      <c r="M8" s="40"/>
    </row>
    <row r="9" spans="1:13" x14ac:dyDescent="0.25">
      <c r="A9" s="42"/>
      <c r="B9" s="53"/>
      <c r="C9" s="42"/>
      <c r="D9" s="42"/>
      <c r="E9" s="42"/>
      <c r="F9" s="42"/>
      <c r="G9" s="42"/>
      <c r="H9" s="42"/>
      <c r="I9" s="43"/>
      <c r="J9" s="42"/>
      <c r="K9" s="42"/>
      <c r="L9" s="55"/>
      <c r="M9" s="40"/>
    </row>
    <row r="10" spans="1:13" x14ac:dyDescent="0.25">
      <c r="A10" s="42"/>
      <c r="B10" s="53"/>
      <c r="C10" s="42"/>
      <c r="D10" s="42"/>
      <c r="E10" s="42"/>
      <c r="F10" s="42"/>
      <c r="G10" s="42"/>
      <c r="H10" s="42"/>
      <c r="I10" s="43"/>
      <c r="J10" s="42"/>
      <c r="K10" s="42"/>
      <c r="L10" s="55"/>
      <c r="M10" s="40"/>
    </row>
    <row r="11" spans="1:13" x14ac:dyDescent="0.25">
      <c r="A11" s="42"/>
      <c r="B11" s="53"/>
      <c r="C11" s="42"/>
      <c r="D11" s="42"/>
      <c r="E11" s="42"/>
      <c r="F11" s="42"/>
      <c r="G11" s="42"/>
      <c r="H11" s="42"/>
      <c r="I11" s="43"/>
      <c r="J11" s="42"/>
      <c r="K11" s="42"/>
      <c r="L11" s="55"/>
      <c r="M11" s="40"/>
    </row>
    <row r="12" spans="1:13" x14ac:dyDescent="0.25">
      <c r="A12" s="42"/>
      <c r="B12" s="53"/>
      <c r="C12" s="42"/>
      <c r="D12" s="42"/>
      <c r="E12" s="42"/>
      <c r="F12" s="42"/>
      <c r="G12" s="42"/>
      <c r="H12" s="42"/>
      <c r="I12" s="43"/>
      <c r="J12" s="42"/>
      <c r="K12" s="42"/>
      <c r="L12" s="55"/>
      <c r="M12" s="40"/>
    </row>
    <row r="13" spans="1:13" x14ac:dyDescent="0.25">
      <c r="A13" s="42"/>
      <c r="B13" s="53"/>
      <c r="C13" s="42"/>
      <c r="D13" s="42"/>
      <c r="E13" s="42"/>
      <c r="F13" s="42"/>
      <c r="G13" s="42"/>
      <c r="H13" s="42"/>
      <c r="I13" s="43"/>
      <c r="J13" s="42"/>
      <c r="K13" s="42"/>
      <c r="L13" s="55"/>
      <c r="M13" s="40"/>
    </row>
    <row r="14" spans="1:13" x14ac:dyDescent="0.25">
      <c r="A14" s="42"/>
      <c r="B14" s="53"/>
      <c r="C14" s="42"/>
      <c r="D14" s="42"/>
      <c r="E14" s="42"/>
      <c r="F14" s="42"/>
      <c r="G14" s="42"/>
      <c r="H14" s="42"/>
      <c r="I14" s="43"/>
      <c r="J14" s="42"/>
      <c r="K14" s="42"/>
      <c r="L14" s="55"/>
      <c r="M14" s="40"/>
    </row>
    <row r="15" spans="1:13" x14ac:dyDescent="0.25">
      <c r="A15" s="42"/>
      <c r="B15" s="53"/>
      <c r="C15" s="42"/>
      <c r="D15" s="42"/>
      <c r="E15" s="42"/>
      <c r="F15" s="42"/>
      <c r="G15" s="42"/>
      <c r="H15" s="42"/>
      <c r="I15" s="43"/>
      <c r="J15" s="42"/>
      <c r="K15" s="42"/>
      <c r="L15" s="55"/>
      <c r="M15" s="40"/>
    </row>
    <row r="16" spans="1:13" x14ac:dyDescent="0.25">
      <c r="A16" s="42"/>
      <c r="B16" s="53"/>
      <c r="C16" s="42"/>
      <c r="D16" s="42"/>
      <c r="E16" s="42"/>
      <c r="F16" s="42"/>
      <c r="G16" s="42"/>
      <c r="H16" s="42"/>
      <c r="I16" s="43"/>
      <c r="J16" s="42"/>
      <c r="K16" s="42"/>
      <c r="L16" s="55"/>
      <c r="M16" s="40"/>
    </row>
    <row r="17" spans="1:13" x14ac:dyDescent="0.25">
      <c r="A17" s="42"/>
      <c r="B17" s="53"/>
      <c r="C17" s="42"/>
      <c r="D17" s="42"/>
      <c r="E17" s="42"/>
      <c r="F17" s="42"/>
      <c r="G17" s="42"/>
      <c r="H17" s="42"/>
      <c r="I17" s="43"/>
      <c r="J17" s="42"/>
      <c r="K17" s="42"/>
      <c r="L17" s="55"/>
      <c r="M17" s="40"/>
    </row>
    <row r="18" spans="1:13" x14ac:dyDescent="0.25">
      <c r="A18" s="42"/>
      <c r="B18" s="53"/>
      <c r="C18" s="42"/>
      <c r="D18" s="42"/>
      <c r="E18" s="42"/>
      <c r="F18" s="42"/>
      <c r="G18" s="42"/>
      <c r="H18" s="42"/>
      <c r="I18" s="43"/>
      <c r="J18" s="42"/>
      <c r="K18" s="42"/>
      <c r="L18" s="55"/>
      <c r="M18" s="4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Cotizador</vt:lpstr>
      <vt:lpstr>PDF</vt:lpstr>
      <vt:lpstr>Guía</vt:lpstr>
      <vt:lpstr>ConfirmacionCERT</vt:lpstr>
      <vt:lpstr>Recibos</vt:lpstr>
      <vt:lpstr>Contab</vt:lpstr>
      <vt:lpstr>Liqu</vt:lpstr>
      <vt:lpstr>Solici</vt:lpstr>
      <vt:lpstr>Drive ventas</vt:lpstr>
      <vt:lpstr>Drive Despachos</vt:lpstr>
      <vt:lpstr>todo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Grisales</dc:creator>
  <cp:lastModifiedBy>Juan Andrés Grisales</cp:lastModifiedBy>
  <cp:lastPrinted>2025-11-06T22:40:40Z</cp:lastPrinted>
  <dcterms:created xsi:type="dcterms:W3CDTF">2023-04-24T17:27:38Z</dcterms:created>
  <dcterms:modified xsi:type="dcterms:W3CDTF">2025-11-07T01:53:29Z</dcterms:modified>
</cp:coreProperties>
</file>